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864" activeTab="0"/>
  </bookViews>
  <sheets>
    <sheet name="Summary" sheetId="1" r:id="rId1"/>
    <sheet name="Minors" sheetId="2" r:id="rId2"/>
    <sheet name="Adkisson" sheetId="3" r:id="rId3"/>
    <sheet name="Barton" sheetId="4" r:id="rId4"/>
    <sheet name="Berdie" sheetId="5" r:id="rId5"/>
    <sheet name="Biegler" sheetId="6" r:id="rId6"/>
    <sheet name="Boyd" sheetId="7" r:id="rId7"/>
    <sheet name="Cadmus" sheetId="8" r:id="rId8"/>
    <sheet name="Chaplin" sheetId="9" r:id="rId9"/>
    <sheet name="Chockalingam" sheetId="10" r:id="rId10"/>
    <sheet name="Fernald" sheetId="11" r:id="rId11"/>
    <sheet name="Garry" sheetId="12" r:id="rId12"/>
    <sheet name="Hunt" sheetId="13" r:id="rId13"/>
    <sheet name="Kumar" sheetId="14" r:id="rId14"/>
    <sheet name="Losurdo" sheetId="15" r:id="rId15"/>
    <sheet name="Je. Pass" sheetId="16" r:id="rId16"/>
    <sheet name="Rittenhouse" sheetId="17" r:id="rId17"/>
    <sheet name="Schwartz" sheetId="18" r:id="rId18"/>
    <sheet name="Stansifer" sheetId="19" r:id="rId19"/>
    <sheet name="WoodfordB" sheetId="20" r:id="rId20"/>
    <sheet name="WoodfordW" sheetId="21" r:id="rId21"/>
    <sheet name="Zimmer" sheetId="22" r:id="rId22"/>
  </sheets>
  <definedNames/>
  <calcPr fullCalcOnLoad="1"/>
</workbook>
</file>

<file path=xl/sharedStrings.xml><?xml version="1.0" encoding="utf-8"?>
<sst xmlns="http://schemas.openxmlformats.org/spreadsheetml/2006/main" count="3643" uniqueCount="868">
  <si>
    <t>ACTIVE ROSTER</t>
  </si>
  <si>
    <t>Player</t>
  </si>
  <si>
    <t>Signed</t>
  </si>
  <si>
    <t>Salary</t>
  </si>
  <si>
    <t>Team</t>
  </si>
  <si>
    <t>Acqrd</t>
  </si>
  <si>
    <t>Waive</t>
  </si>
  <si>
    <t>Rob Barton</t>
  </si>
  <si>
    <t>Cameron Boyd</t>
  </si>
  <si>
    <t>Dave Cadmus</t>
  </si>
  <si>
    <t>Hyrum Hunt</t>
  </si>
  <si>
    <t>Jim Rittenhouse</t>
  </si>
  <si>
    <t>Ben Woodford</t>
  </si>
  <si>
    <t>Bill Woodford</t>
  </si>
  <si>
    <t>Tax</t>
  </si>
  <si>
    <t>Pos</t>
  </si>
  <si>
    <t>Thru</t>
  </si>
  <si>
    <t>Tom Garry</t>
  </si>
  <si>
    <t>3B</t>
  </si>
  <si>
    <t>Stl</t>
  </si>
  <si>
    <t>SP</t>
  </si>
  <si>
    <t>1B</t>
  </si>
  <si>
    <t>OF</t>
  </si>
  <si>
    <t>Cle</t>
  </si>
  <si>
    <t>NYY</t>
  </si>
  <si>
    <t>Pit</t>
  </si>
  <si>
    <t>Atl</t>
  </si>
  <si>
    <t>Oak</t>
  </si>
  <si>
    <t>Hou</t>
  </si>
  <si>
    <t>SS</t>
  </si>
  <si>
    <t>Bos</t>
  </si>
  <si>
    <t>Sea</t>
  </si>
  <si>
    <t>ChC</t>
  </si>
  <si>
    <t>ChW</t>
  </si>
  <si>
    <t>C</t>
  </si>
  <si>
    <t>NYM</t>
  </si>
  <si>
    <t>SF</t>
  </si>
  <si>
    <t>Tex</t>
  </si>
  <si>
    <t>Tor</t>
  </si>
  <si>
    <t>Ana</t>
  </si>
  <si>
    <t>Ari</t>
  </si>
  <si>
    <t>RP</t>
  </si>
  <si>
    <t>Phi</t>
  </si>
  <si>
    <t>Col</t>
  </si>
  <si>
    <t>2B</t>
  </si>
  <si>
    <t>BASEBALL  TEAM  SALARIES</t>
  </si>
  <si>
    <t>Mil</t>
  </si>
  <si>
    <t>LA</t>
  </si>
  <si>
    <t>Fla</t>
  </si>
  <si>
    <t>KC</t>
  </si>
  <si>
    <t>SD</t>
  </si>
  <si>
    <t>Cin</t>
  </si>
  <si>
    <t>Min</t>
  </si>
  <si>
    <t>FA</t>
  </si>
  <si>
    <t>Det</t>
  </si>
  <si>
    <t>WAIVED PLAYER CONTRACTS</t>
  </si>
  <si>
    <t>TRADE ADJUSTMENTS</t>
  </si>
  <si>
    <t>Year</t>
  </si>
  <si>
    <t>Adj.</t>
  </si>
  <si>
    <t>Players Traded</t>
  </si>
  <si>
    <t>Bal</t>
  </si>
  <si>
    <t>TB</t>
  </si>
  <si>
    <t>MINOR LEAGUE ROSTER</t>
  </si>
  <si>
    <t>Net</t>
  </si>
  <si>
    <t>Minors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</si>
  <si>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</si>
  <si>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</si>
  <si>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</si>
  <si>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</si>
  <si>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</si>
  <si>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</si>
  <si>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</si>
  <si>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</si>
  <si>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</si>
  <si>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</si>
  <si>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</si>
  <si>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</si>
  <si>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</si>
  <si>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</si>
  <si>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</si>
  <si>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</si>
  <si>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Tournament</t>
  </si>
  <si>
    <t>Total Points Prize Distribution</t>
  </si>
  <si>
    <t>Ray Berdie</t>
  </si>
  <si>
    <t>John Adkisson</t>
  </si>
  <si>
    <t>Minor</t>
  </si>
  <si>
    <t>W</t>
  </si>
  <si>
    <t>Hudson, Tim</t>
  </si>
  <si>
    <t>Kent, Jeff</t>
  </si>
  <si>
    <t>LoDuca, Paul</t>
  </si>
  <si>
    <t>Tejada, Miguel</t>
  </si>
  <si>
    <t>Young, Delmon</t>
  </si>
  <si>
    <t>Furcal, Rafael</t>
  </si>
  <si>
    <t>Lackey, John</t>
  </si>
  <si>
    <t>Upton, B.J.</t>
  </si>
  <si>
    <t>Burrell, Pat</t>
  </si>
  <si>
    <t>Wolf, Randy</t>
  </si>
  <si>
    <t>Miller, Wade</t>
  </si>
  <si>
    <t>Wood, Kerry</t>
  </si>
  <si>
    <t>Meche, Gil</t>
  </si>
  <si>
    <t>Cabrera, Orlando</t>
  </si>
  <si>
    <t>Young, Dmitri</t>
  </si>
  <si>
    <t>Perez, Odalis</t>
  </si>
  <si>
    <t>Ramirez, Aramis</t>
  </si>
  <si>
    <t>Wigginton, Ty</t>
  </si>
  <si>
    <t>Jeter, Derek</t>
  </si>
  <si>
    <t>Anderson, Brian</t>
  </si>
  <si>
    <t>Weeks, Rickie</t>
  </si>
  <si>
    <t>Farnsworth, Kyle</t>
  </si>
  <si>
    <t>Sabathia, C.C.</t>
  </si>
  <si>
    <t>Ortiz, David</t>
  </si>
  <si>
    <t>Cameron, Mike</t>
  </si>
  <si>
    <t>Alfonseca, Antonio</t>
  </si>
  <si>
    <t>Matsui, Kazuo</t>
  </si>
  <si>
    <t>Weaver, Jeff</t>
  </si>
  <si>
    <t>Rios, Alexis</t>
  </si>
  <si>
    <t>Fielder, Prince</t>
  </si>
  <si>
    <t>Crede, Joe</t>
  </si>
  <si>
    <t>Perez, Oliver</t>
  </si>
  <si>
    <t>Ellis, Mark</t>
  </si>
  <si>
    <t>Oswalt, Roy</t>
  </si>
  <si>
    <t>Vazquez, Javier</t>
  </si>
  <si>
    <t>Abreu, Bobby</t>
  </si>
  <si>
    <t>Hafner, Travis</t>
  </si>
  <si>
    <t>Berkman, Lance</t>
  </si>
  <si>
    <t>Hall, Toby</t>
  </si>
  <si>
    <t>Rodriguez, Alex</t>
  </si>
  <si>
    <t>Choi, Hee Sop</t>
  </si>
  <si>
    <t>Garciaparra, Nomar</t>
  </si>
  <si>
    <t>Garcia, Freddy</t>
  </si>
  <si>
    <t>Munson, Eric</t>
  </si>
  <si>
    <t>Crosby, Bobby</t>
  </si>
  <si>
    <t>LaRoche, Adam</t>
  </si>
  <si>
    <t>Matos, Luis</t>
  </si>
  <si>
    <t>Ramirez, Horacio</t>
  </si>
  <si>
    <t>Everett, Carl</t>
  </si>
  <si>
    <t>Davis, Ben</t>
  </si>
  <si>
    <t>Wright, David</t>
  </si>
  <si>
    <t>Cintron, Alex</t>
  </si>
  <si>
    <t>Hamels, Cole</t>
  </si>
  <si>
    <t>Sizemore, Grady</t>
  </si>
  <si>
    <t>Garland, Jon</t>
  </si>
  <si>
    <t>Hardy, J.J.</t>
  </si>
  <si>
    <t>Wagner, Ryan</t>
  </si>
  <si>
    <t>Estrada, Johnny</t>
  </si>
  <si>
    <t>Seo, Jea Weong</t>
  </si>
  <si>
    <t>Loney, James</t>
  </si>
  <si>
    <t>Santana, Ervin</t>
  </si>
  <si>
    <t>Mientkiewicz, Doug</t>
  </si>
  <si>
    <t>Miles, Aaron</t>
  </si>
  <si>
    <t>DeJean, Mike</t>
  </si>
  <si>
    <t>Harvey, Ken</t>
  </si>
  <si>
    <t>Mota, Guillermo</t>
  </si>
  <si>
    <t>Overbay, Lyle</t>
  </si>
  <si>
    <t>Reed, Jeremy</t>
  </si>
  <si>
    <t>Valdez, Merkin</t>
  </si>
  <si>
    <t>Balfour, Grant</t>
  </si>
  <si>
    <t>Wilson, Craig</t>
  </si>
  <si>
    <t>Ring, Royce</t>
  </si>
  <si>
    <t>Crain, Jesse</t>
  </si>
  <si>
    <t>Utley, Chase</t>
  </si>
  <si>
    <t>Soriano, Rafael</t>
  </si>
  <si>
    <t>Olivo, Miguel</t>
  </si>
  <si>
    <t>Ryan, B.J.</t>
  </si>
  <si>
    <t>LaRue, Jason</t>
  </si>
  <si>
    <t>Bigbie, Larry</t>
  </si>
  <si>
    <t>Wilson, Jack</t>
  </si>
  <si>
    <t>Callaspo, Alberto</t>
  </si>
  <si>
    <t>Laird, Gerald</t>
  </si>
  <si>
    <t>Hermida, Jeremy</t>
  </si>
  <si>
    <t>Franceour, Jeff</t>
  </si>
  <si>
    <t>Tsao, Chin-Hui</t>
  </si>
  <si>
    <t>Loewen, Adam</t>
  </si>
  <si>
    <t>Guzman, Angel</t>
  </si>
  <si>
    <t>Tadanu, Kazuhito</t>
  </si>
  <si>
    <t>Aubrey, Michael</t>
  </si>
  <si>
    <t>Marquis, Jason</t>
  </si>
  <si>
    <t>Uribe, Juan</t>
  </si>
  <si>
    <t>Pena, Wily Mo</t>
  </si>
  <si>
    <t>Davis, Doug</t>
  </si>
  <si>
    <t>Guerrero, Vladimir</t>
  </si>
  <si>
    <t>Summary</t>
  </si>
  <si>
    <t>Active</t>
  </si>
  <si>
    <t>Waived</t>
  </si>
  <si>
    <t>Trade</t>
  </si>
  <si>
    <t>Exempt</t>
  </si>
  <si>
    <t>Was</t>
  </si>
  <si>
    <t>--</t>
  </si>
  <si>
    <t>Greinke, Zack</t>
  </si>
  <si>
    <t>Jeremy Pass</t>
  </si>
  <si>
    <t>Sexson, Richie</t>
  </si>
  <si>
    <t>Schmidt, Jason</t>
  </si>
  <si>
    <t>Dotel, Octavio</t>
  </si>
  <si>
    <t>Pierre, Juan</t>
  </si>
  <si>
    <t>Bay, Jason</t>
  </si>
  <si>
    <t>Hernandez, Felix</t>
  </si>
  <si>
    <t>Stewart, Ian</t>
  </si>
  <si>
    <t>Cordero, Chad</t>
  </si>
  <si>
    <t>Gonzalez, Luis</t>
  </si>
  <si>
    <t>Lee, Carlos</t>
  </si>
  <si>
    <t>Hernandez, Ramon</t>
  </si>
  <si>
    <t>Anderson, Garrett</t>
  </si>
  <si>
    <t>Milledge, Lastings</t>
  </si>
  <si>
    <t>Guzman, Joel</t>
  </si>
  <si>
    <t>Closser, J.D.</t>
  </si>
  <si>
    <t>Carpenter, Chris</t>
  </si>
  <si>
    <t>Nixon, Trot</t>
  </si>
  <si>
    <t>Casey, Sean</t>
  </si>
  <si>
    <t>Cruz, Jose</t>
  </si>
  <si>
    <t>Blanton, Joe</t>
  </si>
  <si>
    <t>Ortiz, Ramon</t>
  </si>
  <si>
    <t>Molina, Yadier</t>
  </si>
  <si>
    <t>Swisher, Nick</t>
  </si>
  <si>
    <t>Urbina, Ugueth</t>
  </si>
  <si>
    <t>Ayala, Luis</t>
  </si>
  <si>
    <t>Dempster, Ryan</t>
  </si>
  <si>
    <t>Barmes, Clint</t>
  </si>
  <si>
    <t>Frasor, Jason</t>
  </si>
  <si>
    <t>Figgins, Chone</t>
  </si>
  <si>
    <t>Weaver, Jered</t>
  </si>
  <si>
    <t>Francis, Jeff</t>
  </si>
  <si>
    <t>Kubel, Jason</t>
  </si>
  <si>
    <t>Duncan, Eric</t>
  </si>
  <si>
    <t>Kinsler, Ian</t>
  </si>
  <si>
    <t>Werth, Jayson</t>
  </si>
  <si>
    <t>Bush, David</t>
  </si>
  <si>
    <t>Miller, Adam</t>
  </si>
  <si>
    <t>Cabrera, Daniel</t>
  </si>
  <si>
    <t>Capellan, Jose</t>
  </si>
  <si>
    <t>Ford, Lew</t>
  </si>
  <si>
    <t>Rowand, Aaron</t>
  </si>
  <si>
    <t>Francisco, Frank</t>
  </si>
  <si>
    <t>Barton, Daric</t>
  </si>
  <si>
    <t>Street, Huston</t>
  </si>
  <si>
    <t>Westbrook, Jake</t>
  </si>
  <si>
    <t>Cain, Matt</t>
  </si>
  <si>
    <t>Linebrink, Scott</t>
  </si>
  <si>
    <t>Adams, Mike</t>
  </si>
  <si>
    <t>White, Rondell</t>
  </si>
  <si>
    <t>Encarnacion, Edwin</t>
  </si>
  <si>
    <t>Calero, Kiko</t>
  </si>
  <si>
    <t>DeJesus, David</t>
  </si>
  <si>
    <t>Gonzalez, Mike</t>
  </si>
  <si>
    <t>Howard, Ryan</t>
  </si>
  <si>
    <t>Borowski, Joe</t>
  </si>
  <si>
    <t>Almanzar, Carlos</t>
  </si>
  <si>
    <t>Cantu, Jorge</t>
  </si>
  <si>
    <t>Billingsly, Chad</t>
  </si>
  <si>
    <t>Rincon, Juan</t>
  </si>
  <si>
    <t>Atkins, Garrett</t>
  </si>
  <si>
    <t>Teahen, Mark</t>
  </si>
  <si>
    <t>Verlander, Justin</t>
  </si>
  <si>
    <t>Townsend, Wade</t>
  </si>
  <si>
    <t>Fields, Josh</t>
  </si>
  <si>
    <t>Kotsay, Mark</t>
  </si>
  <si>
    <t>Aybar, Erick</t>
  </si>
  <si>
    <t>Danks, John</t>
  </si>
  <si>
    <t>Diamond, Thomas</t>
  </si>
  <si>
    <t>LaRoche, Andy</t>
  </si>
  <si>
    <t>McCarthy, Brandon</t>
  </si>
  <si>
    <t>Bush, Matt</t>
  </si>
  <si>
    <t>League, Brandon</t>
  </si>
  <si>
    <t>Gotay, Ruben</t>
  </si>
  <si>
    <t>Bartlett, Jason</t>
  </si>
  <si>
    <t>Arroyo, Bronson</t>
  </si>
  <si>
    <t>Humber, Phillip</t>
  </si>
  <si>
    <t>Granderson, Curtis</t>
  </si>
  <si>
    <t>Crisp, Coco</t>
  </si>
  <si>
    <t>Drew, Stephen</t>
  </si>
  <si>
    <t>McCann, Brian</t>
  </si>
  <si>
    <t>Jackson, Conor</t>
  </si>
  <si>
    <t>Lowry, Noah</t>
  </si>
  <si>
    <t>Matthews, Gary</t>
  </si>
  <si>
    <t>Mike Fernald</t>
  </si>
  <si>
    <t>---</t>
  </si>
  <si>
    <t>LAD</t>
  </si>
  <si>
    <t>Jones, Andruw</t>
  </si>
  <si>
    <t>Kendrick, Howie</t>
  </si>
  <si>
    <t>Butler, Billy</t>
  </si>
  <si>
    <t>Giles, Brian</t>
  </si>
  <si>
    <t>Capuano, Chris</t>
  </si>
  <si>
    <t>Jenks, Bobby</t>
  </si>
  <si>
    <t>Lopez, Felipe</t>
  </si>
  <si>
    <t>Orvella, Chad</t>
  </si>
  <si>
    <t>Bedard, Erik</t>
  </si>
  <si>
    <t>Zito, Barry</t>
  </si>
  <si>
    <t>Reyes, Anthony</t>
  </si>
  <si>
    <t>Jacobs, Mike</t>
  </si>
  <si>
    <t>Wood, Brandon</t>
  </si>
  <si>
    <t>Hoffman, Trevor</t>
  </si>
  <si>
    <t>Chacin, Gustavo</t>
  </si>
  <si>
    <t>Roberts, Brian</t>
  </si>
  <si>
    <t>Liriano, Francisco</t>
  </si>
  <si>
    <t>Petit, Yusmeiro</t>
  </si>
  <si>
    <t>Peralta, Jhonny</t>
  </si>
  <si>
    <t>Zimmerman, Ryan</t>
  </si>
  <si>
    <t>Duke, Zach</t>
  </si>
  <si>
    <t>Gagne, Eric</t>
  </si>
  <si>
    <t>Lester, Jon</t>
  </si>
  <si>
    <t>Tracy, Chad</t>
  </si>
  <si>
    <t>Fuentes, Brian</t>
  </si>
  <si>
    <t>Tulowitzki, Troy</t>
  </si>
  <si>
    <t>Silva, Carlos</t>
  </si>
  <si>
    <t>Turnbow, Derrick</t>
  </si>
  <si>
    <t>Escobar, Kelvim</t>
  </si>
  <si>
    <t>Olsen, Scott</t>
  </si>
  <si>
    <t>Bowyer, Travis</t>
  </si>
  <si>
    <t>Doumit, Ryan</t>
  </si>
  <si>
    <t>Papelbon, Jonathan</t>
  </si>
  <si>
    <t>Willingham, Josh</t>
  </si>
  <si>
    <t>Pelfrey, Michael</t>
  </si>
  <si>
    <t>Haren, Dan</t>
  </si>
  <si>
    <t>Looper, Braden</t>
  </si>
  <si>
    <t>Gordon, Alex</t>
  </si>
  <si>
    <t>Green, Shawn</t>
  </si>
  <si>
    <t>Hansen, Craig</t>
  </si>
  <si>
    <t>Monroe, Craig</t>
  </si>
  <si>
    <t>Bailey, Homer</t>
  </si>
  <si>
    <t>Moses, Matt</t>
  </si>
  <si>
    <t>Lane, Jason</t>
  </si>
  <si>
    <t>Pineiro, Joel</t>
  </si>
  <si>
    <t>Cano, Robinson</t>
  </si>
  <si>
    <t>Wright, Jaret</t>
  </si>
  <si>
    <t>Upton, Justin</t>
  </si>
  <si>
    <t>Broussard, Ben</t>
  </si>
  <si>
    <t>Young, Chris</t>
  </si>
  <si>
    <t>Markakis, Nick</t>
  </si>
  <si>
    <t>Wheeler, Dan</t>
  </si>
  <si>
    <t>Cedeno, Ronny</t>
  </si>
  <si>
    <t>Gomes, Jonny</t>
  </si>
  <si>
    <t>Saltmacchia, Jarod</t>
  </si>
  <si>
    <t>Burnitz, Jeromy</t>
  </si>
  <si>
    <t>Lopez, Rodrigo</t>
  </si>
  <si>
    <t>Brazoban, Yhency</t>
  </si>
  <si>
    <t>Ray, Chris</t>
  </si>
  <si>
    <t>Pie, Felix</t>
  </si>
  <si>
    <t>Hermanson, Dustin</t>
  </si>
  <si>
    <t>Devine, Joey</t>
  </si>
  <si>
    <t>Duffy, Chris</t>
  </si>
  <si>
    <t>Clement, Jeff</t>
  </si>
  <si>
    <t>Lopez, Jose</t>
  </si>
  <si>
    <t>Duchscherer, Justin</t>
  </si>
  <si>
    <t>Medders, Brandon</t>
  </si>
  <si>
    <t>Vargas, Jason</t>
  </si>
  <si>
    <t>Murton, Matt</t>
  </si>
  <si>
    <t>Michaels, Jason</t>
  </si>
  <si>
    <t>Madson, Ryan</t>
  </si>
  <si>
    <t>Clemens, Roger</t>
  </si>
  <si>
    <t>Burgos, Ambiorix</t>
  </si>
  <si>
    <t>Eyre, Scott</t>
  </si>
  <si>
    <t>Diaz, Victor</t>
  </si>
  <si>
    <t>Rodney, Fernando</t>
  </si>
  <si>
    <t>Johnson, Dan</t>
  </si>
  <si>
    <t>Hill, Aaron</t>
  </si>
  <si>
    <t>Shields, Scot</t>
  </si>
  <si>
    <t>Freel, Ryan</t>
  </si>
  <si>
    <t>Wise, Matt</t>
  </si>
  <si>
    <t>Gathright, Joey</t>
  </si>
  <si>
    <t>Davies, Kyle</t>
  </si>
  <si>
    <t>Baker, Scott</t>
  </si>
  <si>
    <t>Gorzelanny, Tom</t>
  </si>
  <si>
    <t>Gregg, Kevin</t>
  </si>
  <si>
    <t>Hall, Bill</t>
  </si>
  <si>
    <t>Williamson, Scott</t>
  </si>
  <si>
    <t>Dellucci, Dave</t>
  </si>
  <si>
    <t>Minor League Players</t>
  </si>
  <si>
    <t>Players Not on Yahoo</t>
  </si>
  <si>
    <t>Geoff Biegler</t>
  </si>
  <si>
    <t>Bill Stansifer</t>
  </si>
  <si>
    <t>Griffey Jr., Ken</t>
  </si>
  <si>
    <t>Myers, Brett</t>
  </si>
  <si>
    <t>Webb, Brandon</t>
  </si>
  <si>
    <t>Wang, Chien-Ming</t>
  </si>
  <si>
    <t>Hughes, Phillip</t>
  </si>
  <si>
    <t>Longoria, Evan</t>
  </si>
  <si>
    <t>Nathan, Joe</t>
  </si>
  <si>
    <t>Peavy, Jake</t>
  </si>
  <si>
    <t>Mauer, Joe</t>
  </si>
  <si>
    <t>Konerko, Paul</t>
  </si>
  <si>
    <t>Sheets, Ben</t>
  </si>
  <si>
    <t>Soriano, Alphonso</t>
  </si>
  <si>
    <t>Guillen, Carlos</t>
  </si>
  <si>
    <t>Rolen, Scott</t>
  </si>
  <si>
    <t>Proctor, Scott</t>
  </si>
  <si>
    <t>Rodriguez, Ivan</t>
  </si>
  <si>
    <t>Lee, Derrick</t>
  </si>
  <si>
    <t>Gordon, Tom</t>
  </si>
  <si>
    <t>Miller, Andrew</t>
  </si>
  <si>
    <t>Buehrle, Mark</t>
  </si>
  <si>
    <t>Matsuzaka, Daisuke</t>
  </si>
  <si>
    <t>Halladay, Roy</t>
  </si>
  <si>
    <t>McCutchen, Andrew</t>
  </si>
  <si>
    <t>Teixeira, Mark</t>
  </si>
  <si>
    <t>Suzuki, Ichiro</t>
  </si>
  <si>
    <t>Rogers, Kenny</t>
  </si>
  <si>
    <t>Lincecum, Tim</t>
  </si>
  <si>
    <t>Zumaya, Joel</t>
  </si>
  <si>
    <t>Uggla, Dan</t>
  </si>
  <si>
    <t>Jones, Jacque</t>
  </si>
  <si>
    <t>Rollins, Jimmy</t>
  </si>
  <si>
    <t>Timlin, Mike</t>
  </si>
  <si>
    <t>Maybin, Cameron</t>
  </si>
  <si>
    <t>Beckett, Josh</t>
  </si>
  <si>
    <t>Dunn, Adam</t>
  </si>
  <si>
    <t>Glaus, Troy</t>
  </si>
  <si>
    <t>Mussina, Mike</t>
  </si>
  <si>
    <t>Lowe, Derek</t>
  </si>
  <si>
    <t>Cuddyer, Michael</t>
  </si>
  <si>
    <t>Brignac, Reid</t>
  </si>
  <si>
    <t>Gallardo, Yavani</t>
  </si>
  <si>
    <t>Blalock, Hank</t>
  </si>
  <si>
    <t>Pedroia, Dustin</t>
  </si>
  <si>
    <t>Burnett, AJ</t>
  </si>
  <si>
    <t>Martin, Russell</t>
  </si>
  <si>
    <t>Tankersly, Taylor</t>
  </si>
  <si>
    <t>Youkilis, Kevin</t>
  </si>
  <si>
    <t>Heilman, Aaron</t>
  </si>
  <si>
    <t>Barrett, Michael</t>
  </si>
  <si>
    <t>Millwood, Kevin</t>
  </si>
  <si>
    <t>Bruce, Jay</t>
  </si>
  <si>
    <t>Iwamura, Akinori</t>
  </si>
  <si>
    <t>Gonzalez, Carlos</t>
  </si>
  <si>
    <t>Johjima, Kenji</t>
  </si>
  <si>
    <t>Taveres, Willy</t>
  </si>
  <si>
    <t>Sanchez, Anibal</t>
  </si>
  <si>
    <t>Torres, Salomon</t>
  </si>
  <si>
    <t>Ianetta, Chris</t>
  </si>
  <si>
    <t>McClung, Seth</t>
  </si>
  <si>
    <t>Ensberg, Morgan</t>
  </si>
  <si>
    <t>Gonzalez, Adrian</t>
  </si>
  <si>
    <t>Eckstein, David</t>
  </si>
  <si>
    <t>Jennings, Jason</t>
  </si>
  <si>
    <t>Phillips, Brandon</t>
  </si>
  <si>
    <t>Bonds, Barry</t>
  </si>
  <si>
    <t>Sanchez, Freddy</t>
  </si>
  <si>
    <t>Sowers, Jeremy</t>
  </si>
  <si>
    <t>Prior, Mark</t>
  </si>
  <si>
    <t>Snell, Ian</t>
  </si>
  <si>
    <t>Neshek, Pat</t>
  </si>
  <si>
    <t>Pence, Hunter</t>
  </si>
  <si>
    <t>Giles, Marcus</t>
  </si>
  <si>
    <t>Tabata, Jose</t>
  </si>
  <si>
    <t>Buchholz, Clay</t>
  </si>
  <si>
    <t>Hochevar, Luke</t>
  </si>
  <si>
    <t>Paulino, Ronny</t>
  </si>
  <si>
    <t>Huff, Aubrey</t>
  </si>
  <si>
    <t>Zaun, Gregg</t>
  </si>
  <si>
    <t>Garza, Matt</t>
  </si>
  <si>
    <t>Johnson, Kelly</t>
  </si>
  <si>
    <t>Inge, Brandon</t>
  </si>
  <si>
    <t>Hill, Rich</t>
  </si>
  <si>
    <t>Colon, Bartolo</t>
  </si>
  <si>
    <t>Wells, Kip</t>
  </si>
  <si>
    <t>Adenhart, Nick</t>
  </si>
  <si>
    <t>Igawa, Kei</t>
  </si>
  <si>
    <t>Ellsbury, Jacoby</t>
  </si>
  <si>
    <t>Beltre, Adrian</t>
  </si>
  <si>
    <t>Meredith, Cla</t>
  </si>
  <si>
    <t>Koshansky, Joe</t>
  </si>
  <si>
    <t>Qualls, Chad</t>
  </si>
  <si>
    <t>Braun, Ryan</t>
  </si>
  <si>
    <t>Kemp, Matt</t>
  </si>
  <si>
    <t>Rasmus, Colby</t>
  </si>
  <si>
    <t>Lyon, Brandon</t>
  </si>
  <si>
    <t>Joey Losurdo</t>
  </si>
  <si>
    <t>Lowell, Mike</t>
  </si>
  <si>
    <t>Shealy, Ryan</t>
  </si>
  <si>
    <t>Bonser, Boof</t>
  </si>
  <si>
    <t>Baker, Jeff</t>
  </si>
  <si>
    <t>Roberts, Dave</t>
  </si>
  <si>
    <t>Nolasco, Ricky</t>
  </si>
  <si>
    <t>Kennedy, Adam</t>
  </si>
  <si>
    <t>DeRosa, Mark</t>
  </si>
  <si>
    <t>James, Chuck</t>
  </si>
  <si>
    <t>Everett, Adam</t>
  </si>
  <si>
    <t>Navarro, Dioner</t>
  </si>
  <si>
    <t>Kearns, Austin</t>
  </si>
  <si>
    <t>Pavano, Carl</t>
  </si>
  <si>
    <t>Padilla, Vicente</t>
  </si>
  <si>
    <t>Votto, Joey</t>
  </si>
  <si>
    <t>Hurley, Eric</t>
  </si>
  <si>
    <t>Lind, Adam</t>
  </si>
  <si>
    <t>Veal, Donald</t>
  </si>
  <si>
    <t>Rowell, Bill</t>
  </si>
  <si>
    <t>Maine, John</t>
  </si>
  <si>
    <t>Buck, Travis</t>
  </si>
  <si>
    <t>Betancourt, Yun</t>
  </si>
  <si>
    <t>Cruz, Nelson</t>
  </si>
  <si>
    <t>Duncan, Chris</t>
  </si>
  <si>
    <t>Broxton, Johnathan</t>
  </si>
  <si>
    <t>Robertson, Nate</t>
  </si>
  <si>
    <t>Johnson, Josh</t>
  </si>
  <si>
    <t>Hensley, Clay</t>
  </si>
  <si>
    <t>Capps, Matt</t>
  </si>
  <si>
    <t>Johnson, Nick</t>
  </si>
  <si>
    <t>Betemit, Wilson</t>
  </si>
  <si>
    <t>Hawpe, Brad</t>
  </si>
  <si>
    <t>Thorman, Scott</t>
  </si>
  <si>
    <t>Rausch, Jon</t>
  </si>
  <si>
    <t>Corpas, Manuel</t>
  </si>
  <si>
    <t>MeLoan, Jonathan</t>
  </si>
  <si>
    <t>Kouzmanoff, Kevin</t>
  </si>
  <si>
    <t>Garko, Ryan</t>
  </si>
  <si>
    <t>Bray, Bill</t>
  </si>
  <si>
    <t>Hart, Corey</t>
  </si>
  <si>
    <t>Kershaw, Clayton</t>
  </si>
  <si>
    <t>Morrow, Brandon</t>
  </si>
  <si>
    <t>Elbert, Scott</t>
  </si>
  <si>
    <t>Hamilton, Josh</t>
  </si>
  <si>
    <t>Walker, Neil</t>
  </si>
  <si>
    <t>Owens, Henry</t>
  </si>
  <si>
    <t>Shields, James</t>
  </si>
  <si>
    <t>Franklin, Ryan</t>
  </si>
  <si>
    <t>Rollins Trade</t>
  </si>
  <si>
    <t>Sowers Trade</t>
  </si>
  <si>
    <t>David Schwartz</t>
  </si>
  <si>
    <t>Shawn Zimmer</t>
  </si>
  <si>
    <t>K. Chockalingam</t>
  </si>
  <si>
    <t>Santana, Johan</t>
  </si>
  <si>
    <t>Hunter, Torii</t>
  </si>
  <si>
    <t>LAA</t>
  </si>
  <si>
    <t>Morneau, Justin</t>
  </si>
  <si>
    <t>Morales, Franklin</t>
  </si>
  <si>
    <t>Holiday, Matt</t>
  </si>
  <si>
    <t>Putz, J.J.</t>
  </si>
  <si>
    <t>Jones, Chipper</t>
  </si>
  <si>
    <t>Martinez, Victor</t>
  </si>
  <si>
    <t>Martinez, Pedro</t>
  </si>
  <si>
    <t>Rodriguez, Francisco</t>
  </si>
  <si>
    <t>Ramirez, Hanley</t>
  </si>
  <si>
    <t>Willis, Dontrelle</t>
  </si>
  <si>
    <t>Beltran, Carlos</t>
  </si>
  <si>
    <t>Polanco, Placido</t>
  </si>
  <si>
    <t>Smoltz, John</t>
  </si>
  <si>
    <t>Price, David</t>
  </si>
  <si>
    <t>Wieters, Matt</t>
  </si>
  <si>
    <t>Chamberlain, Joba</t>
  </si>
  <si>
    <t>Cabrera, Miguel</t>
  </si>
  <si>
    <t>Ordonez, Magglio</t>
  </si>
  <si>
    <t>Rivera, Mariano</t>
  </si>
  <si>
    <t>Pujols, Albert</t>
  </si>
  <si>
    <t>Penny, Brad</t>
  </si>
  <si>
    <t>Bonderman, Jeremy</t>
  </si>
  <si>
    <t>Lidge, Brad</t>
  </si>
  <si>
    <t>Posada, Jorge</t>
  </si>
  <si>
    <t>Byrnes, Eric</t>
  </si>
  <si>
    <t>Reyes, Jose</t>
  </si>
  <si>
    <t>Harang, Aaron</t>
  </si>
  <si>
    <t>Matsui, Hideki</t>
  </si>
  <si>
    <t>Bell, Heath</t>
  </si>
  <si>
    <t>Hudson, Orlando</t>
  </si>
  <si>
    <t>Snider, Travis</t>
  </si>
  <si>
    <t>Moustakas, Mike</t>
  </si>
  <si>
    <t>McGee, Jake</t>
  </si>
  <si>
    <t>Lilly, Ted</t>
  </si>
  <si>
    <t>Renteria, Edgar</t>
  </si>
  <si>
    <t>Sheffield, Gary</t>
  </si>
  <si>
    <t>Harden, Rich</t>
  </si>
  <si>
    <t>Guthrie, Jeremy</t>
  </si>
  <si>
    <t>Isringhausen, Jason</t>
  </si>
  <si>
    <t>Varitek, Jason</t>
  </si>
  <si>
    <t>Pena, Carlos</t>
  </si>
  <si>
    <t>Valverde, Jose</t>
  </si>
  <si>
    <t>Crawford, Carl</t>
  </si>
  <si>
    <t>Zambrano, Carlos</t>
  </si>
  <si>
    <t>Vidro, Jose</t>
  </si>
  <si>
    <t>Ramirez, Manny</t>
  </si>
  <si>
    <t>Betancourt, Rafael</t>
  </si>
  <si>
    <t>Carmona, Fausto</t>
  </si>
  <si>
    <t>Martinez, Fernando</t>
  </si>
  <si>
    <t>Mora, Melvin</t>
  </si>
  <si>
    <t>Andrus, Elvis</t>
  </si>
  <si>
    <t>Davis, Wade</t>
  </si>
  <si>
    <t>Johnson, Randy</t>
  </si>
  <si>
    <t>Saito, Takashi</t>
  </si>
  <si>
    <t>LaPorta, Matt</t>
  </si>
  <si>
    <t>Helton, Todd</t>
  </si>
  <si>
    <t>Chavez, Eric</t>
  </si>
  <si>
    <t>Dye, Jermaine</t>
  </si>
  <si>
    <t>Kazmir, Scott</t>
  </si>
  <si>
    <t>Drew, J.D.</t>
  </si>
  <si>
    <t>Wells, Vernon</t>
  </si>
  <si>
    <t>Kennedy, Ian</t>
  </si>
  <si>
    <t>Castillo, Luis</t>
  </si>
  <si>
    <t>Young, Michael</t>
  </si>
  <si>
    <t>Glavine, Tom</t>
  </si>
  <si>
    <t>Pettitte, Andy</t>
  </si>
  <si>
    <t>Wagner, Billy</t>
  </si>
  <si>
    <t>Fukudome, Kosuke</t>
  </si>
  <si>
    <t>Ibanez, Raul</t>
  </si>
  <si>
    <t>Headley, Chase</t>
  </si>
  <si>
    <t>Gonzalez, Gio</t>
  </si>
  <si>
    <t>Contreras, Jose</t>
  </si>
  <si>
    <t>Aurilia, Rich</t>
  </si>
  <si>
    <t>Durham, Ray</t>
  </si>
  <si>
    <t>Winn, Randy</t>
  </si>
  <si>
    <t>Soria, Joakim</t>
  </si>
  <si>
    <t>Cueto, Johnny</t>
  </si>
  <si>
    <t>Shafer, Jordan</t>
  </si>
  <si>
    <t>Scott, Luke</t>
  </si>
  <si>
    <t>Maddux, Greg</t>
  </si>
  <si>
    <t>Damon, Johnny</t>
  </si>
  <si>
    <t>Towles, J.R.</t>
  </si>
  <si>
    <t>Marrero, Chris</t>
  </si>
  <si>
    <t>Kendall, Jason</t>
  </si>
  <si>
    <t>Hernandez, Livan</t>
  </si>
  <si>
    <t>Alou, Moises</t>
  </si>
  <si>
    <t>Cordero, Francisco</t>
  </si>
  <si>
    <t>Wilson, C.J.</t>
  </si>
  <si>
    <t>Delgado, Carlos</t>
  </si>
  <si>
    <t>Jones, Todd</t>
  </si>
  <si>
    <t>Ross, David</t>
  </si>
  <si>
    <t>Blake, Casey</t>
  </si>
  <si>
    <t>Floyd, Gavin</t>
  </si>
  <si>
    <t>Molina, Benji</t>
  </si>
  <si>
    <t>Percival, Troy</t>
  </si>
  <si>
    <t>Nix, Jayson</t>
  </si>
  <si>
    <t>Cust, Jack</t>
  </si>
  <si>
    <t>Weathers, David</t>
  </si>
  <si>
    <t>Giambi, Jason</t>
  </si>
  <si>
    <t>Wainwright, Adam</t>
  </si>
  <si>
    <t>Marmol, Carlos</t>
  </si>
  <si>
    <t>Harris, Brendan</t>
  </si>
  <si>
    <t>Green, Kahlil</t>
  </si>
  <si>
    <t>Ankiel, Rick</t>
  </si>
  <si>
    <t>Accardo, Jeremy</t>
  </si>
  <si>
    <t>Wilson, Brian</t>
  </si>
  <si>
    <t>Cabrera, Melky</t>
  </si>
  <si>
    <t>Victorino, Shane</t>
  </si>
  <si>
    <t>Gomez, Carlos</t>
  </si>
  <si>
    <t>Hu, Chin-lung</t>
  </si>
  <si>
    <t>Hill, Shawn</t>
  </si>
  <si>
    <t>Anderson, Lars</t>
  </si>
  <si>
    <t>Perez, Chris</t>
  </si>
  <si>
    <t>Antonelli, Matt</t>
  </si>
  <si>
    <t>Theriot, Ryan</t>
  </si>
  <si>
    <t>Carrasco, Carlos</t>
  </si>
  <si>
    <t>Kendrick, Kyle</t>
  </si>
  <si>
    <t>Hawkins, LaTroy</t>
  </si>
  <si>
    <t>Okajima, Hideki</t>
  </si>
  <si>
    <t>Kuroda, Kiroki</t>
  </si>
  <si>
    <t>Kotchman, Casey</t>
  </si>
  <si>
    <t>Ruiz, Carlos</t>
  </si>
  <si>
    <t>Volstad, Chris</t>
  </si>
  <si>
    <t>Littleton, Wes</t>
  </si>
  <si>
    <t>Delcarmen, Manny</t>
  </si>
  <si>
    <t>Vitters, Josh</t>
  </si>
  <si>
    <t>Suzuki, Kurt</t>
  </si>
  <si>
    <t>Blackburn, Nick</t>
  </si>
  <si>
    <t>Howry, Bobby</t>
  </si>
  <si>
    <t>Ramirez, Alexi</t>
  </si>
  <si>
    <t>Bradley, Milton</t>
  </si>
  <si>
    <t>Marte, Damaso</t>
  </si>
  <si>
    <t>Davis, Chris</t>
  </si>
  <si>
    <t>McGowan, Dustin</t>
  </si>
  <si>
    <t>Lugo, Julio</t>
  </si>
  <si>
    <t>Walker, Tyler</t>
  </si>
  <si>
    <t>Reyes, Al</t>
  </si>
  <si>
    <t>Baldelli, Rocco</t>
  </si>
  <si>
    <t>Pena, Tony</t>
  </si>
  <si>
    <t>Soto, Geovanny</t>
  </si>
  <si>
    <t>Feliz, Pedro</t>
  </si>
  <si>
    <t>Marcum, Shaun</t>
  </si>
  <si>
    <t>Nady, Xavier</t>
  </si>
  <si>
    <t>Belliard, Ronnie</t>
  </si>
  <si>
    <t>Bautista, Jose</t>
  </si>
  <si>
    <t>Bannister, Brian</t>
  </si>
  <si>
    <t>Church, Ryan</t>
  </si>
  <si>
    <t>Romero, J.C.</t>
  </si>
  <si>
    <t>Villanueva, Carlos</t>
  </si>
  <si>
    <t>Sherrill, George</t>
  </si>
  <si>
    <t>Quentin, Carlos</t>
  </si>
  <si>
    <t>Cabrera, Asdrubal</t>
  </si>
  <si>
    <t>Benoit, Joaquin</t>
  </si>
  <si>
    <t>Reynolds, Mark</t>
  </si>
  <si>
    <t>Pierzynski, A.J.</t>
  </si>
  <si>
    <t>Suppan, Jeff</t>
  </si>
  <si>
    <t>Byrd, Marlon</t>
  </si>
  <si>
    <t>Iguchi, Tad</t>
  </si>
  <si>
    <t>Escobar, Yunel</t>
  </si>
  <si>
    <t>Speier, Justin</t>
  </si>
  <si>
    <t>Bard, Josh</t>
  </si>
  <si>
    <t>Hernandez, Orlando</t>
  </si>
  <si>
    <t>Parker, Jarrod</t>
  </si>
  <si>
    <t>Walker, Jaime</t>
  </si>
  <si>
    <t>Guillen, Jose</t>
  </si>
  <si>
    <t>Moylan, Peter</t>
  </si>
  <si>
    <t>Buck, John</t>
  </si>
  <si>
    <t>Scherzer, Max</t>
  </si>
  <si>
    <t>Weathers, Casey</t>
  </si>
  <si>
    <t>Masterson, Justin</t>
  </si>
  <si>
    <t>Pearce, Steve</t>
  </si>
  <si>
    <t>Slowey, Kevin</t>
  </si>
  <si>
    <t>Jones, Brandon</t>
  </si>
  <si>
    <t>Villalona, Angel</t>
  </si>
  <si>
    <t>Poreda, Aaron</t>
  </si>
  <si>
    <t>Jurrjens, Jair</t>
  </si>
  <si>
    <t>Liz, Radhames</t>
  </si>
  <si>
    <t>Washburn, Jarrod</t>
  </si>
  <si>
    <t>Shelton/Niemann</t>
  </si>
  <si>
    <t>Byrd, Paul</t>
  </si>
  <si>
    <t>Sanchez, Duaner</t>
  </si>
  <si>
    <t>Lillibridge, Brent</t>
  </si>
  <si>
    <t>Jones, Adam</t>
  </si>
  <si>
    <t>De Los Santos, Faut</t>
  </si>
  <si>
    <t>Gutierrez, Franklin</t>
  </si>
  <si>
    <t>Jackson, Austin</t>
  </si>
  <si>
    <t>Perez, Rafael</t>
  </si>
  <si>
    <t>Diaz, Matt</t>
  </si>
  <si>
    <t>Backe, Brandon</t>
  </si>
  <si>
    <t>Grudzielanek, Mark</t>
  </si>
  <si>
    <t>Clement, Matt</t>
  </si>
  <si>
    <t>Hairston, Scott</t>
  </si>
  <si>
    <t>Mathis, Jeff</t>
  </si>
  <si>
    <t>Guardado, Eddie</t>
  </si>
  <si>
    <t>Lowe, Mark</t>
  </si>
  <si>
    <t>Ramirez, Edwar</t>
  </si>
  <si>
    <t>Sonnastine, Andy</t>
  </si>
  <si>
    <t>Fukumori, Kazuo</t>
  </si>
  <si>
    <t>Schierholtz, Nate</t>
  </si>
  <si>
    <t>Parra, Manny</t>
  </si>
  <si>
    <t>Laffey, Aaron</t>
  </si>
  <si>
    <t>Owings, Micah</t>
  </si>
  <si>
    <t>Aumont, Phillippe</t>
  </si>
  <si>
    <t>Cardenas, Adrian</t>
  </si>
  <si>
    <t>Ichiro et al. / Longoria</t>
  </si>
  <si>
    <t>Lowe Trade</t>
  </si>
  <si>
    <t>Ethier, Andre</t>
  </si>
  <si>
    <t>Kobayashi, Masa</t>
  </si>
  <si>
    <t>Jackson</t>
  </si>
  <si>
    <t>Bourn, Michael</t>
  </si>
  <si>
    <t>Keppinger, Jeff</t>
  </si>
  <si>
    <t>Torrealba, Yorvit</t>
  </si>
  <si>
    <t>Patterson, Corey</t>
  </si>
  <si>
    <t>Napoli, Mike</t>
  </si>
  <si>
    <t>Saunders, Joe</t>
  </si>
  <si>
    <t>Embree, Alan</t>
  </si>
  <si>
    <t>Lohse, Kyle</t>
  </si>
  <si>
    <t>Riske, David</t>
  </si>
  <si>
    <t>Batista, Miguel</t>
  </si>
  <si>
    <t>Hampton, Mike</t>
  </si>
  <si>
    <t>Schumaker, Skip</t>
  </si>
  <si>
    <t>Beimel, Joe</t>
  </si>
  <si>
    <t>Foulke, Keith</t>
  </si>
  <si>
    <t>Snyder, Chris</t>
  </si>
  <si>
    <t>Volquez, Edison</t>
  </si>
  <si>
    <t>Wakefield, Tim</t>
  </si>
  <si>
    <t>McLouth, Nate</t>
  </si>
  <si>
    <t>Downs, Scott</t>
  </si>
  <si>
    <t>Maholm, Paul</t>
  </si>
  <si>
    <t>Lindstrom, Matt</t>
  </si>
  <si>
    <t>Loretta, Mark</t>
  </si>
  <si>
    <t>Jimenez, Ubaldo</t>
  </si>
  <si>
    <t>Hannahan, Jack</t>
  </si>
  <si>
    <t>Rodriguez, Wandy</t>
  </si>
  <si>
    <t>Hennssey, Brad</t>
  </si>
  <si>
    <t>Shoppach, Kelly</t>
  </si>
  <si>
    <t>Springer, Russ</t>
  </si>
  <si>
    <t>Brown, Emil</t>
  </si>
  <si>
    <t>Guzman, Cristian</t>
  </si>
  <si>
    <t>Rivera, Saul</t>
  </si>
  <si>
    <t>Aardsma, David</t>
  </si>
  <si>
    <t>Nunez, Leo</t>
  </si>
  <si>
    <t>Cruz, Juan</t>
  </si>
  <si>
    <t>Scutaro, Marco</t>
  </si>
  <si>
    <t>Floyd, Cliff</t>
  </si>
  <si>
    <t>Casilla, Santiago</t>
  </si>
  <si>
    <t>Guerrier, Matt</t>
  </si>
  <si>
    <t>Murphy, David</t>
  </si>
  <si>
    <t>Schneider, Brian</t>
  </si>
  <si>
    <t>Tallet, Brian</t>
  </si>
  <si>
    <t>Molina, Jose</t>
  </si>
  <si>
    <t>Amezaga, Alfredo</t>
  </si>
  <si>
    <t>U</t>
  </si>
  <si>
    <t>Lee, Cliff</t>
  </si>
  <si>
    <t>Yates, Tyler</t>
  </si>
  <si>
    <t>Millar, Kevin</t>
  </si>
  <si>
    <t>Jackson, Edwin</t>
  </si>
  <si>
    <t>Pinto, Renyel</t>
  </si>
  <si>
    <t>Mani Kumar</t>
  </si>
  <si>
    <t>Wellemeyer, Todd</t>
  </si>
  <si>
    <t>Pagan, Angel</t>
  </si>
  <si>
    <t>Buchholz, Taylor</t>
  </si>
  <si>
    <t>Kapler, Gabe</t>
  </si>
  <si>
    <t>Albers, Matt</t>
  </si>
  <si>
    <t>Lieber, Jon</t>
  </si>
  <si>
    <t>Litsch, Jesse</t>
  </si>
  <si>
    <t>Acosta, Manny</t>
  </si>
  <si>
    <t>Brocail, Doug</t>
  </si>
  <si>
    <t>Niemann, Jeff</t>
  </si>
  <si>
    <t>Bowker, John</t>
  </si>
  <si>
    <t>Cook, Aaron</t>
  </si>
  <si>
    <t>McClellen, Kyle</t>
  </si>
  <si>
    <t>Eveland, Dana</t>
  </si>
  <si>
    <t>Redding, Tim</t>
  </si>
  <si>
    <t>Chacon, Shawn</t>
  </si>
  <si>
    <t>Tony Chaplin</t>
  </si>
  <si>
    <t>Hendrickson, Mark</t>
  </si>
  <si>
    <t>Stairs, Matt</t>
  </si>
  <si>
    <t>Francisco, Ben</t>
  </si>
  <si>
    <t>Gaudin, Chad</t>
  </si>
  <si>
    <t>Carlson, Jesse</t>
  </si>
  <si>
    <t>Sanchez, Jonathan</t>
  </si>
  <si>
    <t>Lewis, Fred</t>
  </si>
  <si>
    <t>Galarraga, Armando</t>
  </si>
  <si>
    <t>Smith, Greg</t>
  </si>
  <si>
    <t>Lannan, John</t>
  </si>
  <si>
    <t>Castillo, Jose</t>
  </si>
  <si>
    <t>Olson, Garrett</t>
  </si>
  <si>
    <t>Bradford, Chad</t>
  </si>
  <si>
    <t>DeWitt, Blake</t>
  </si>
  <si>
    <t>Ludwick, Ryan</t>
  </si>
  <si>
    <t>Howell, J.P.</t>
  </si>
  <si>
    <t>Hinske, Eric</t>
  </si>
  <si>
    <t>Rasner, Darrell</t>
  </si>
  <si>
    <t>Boyer, Blaine</t>
  </si>
  <si>
    <t>Izturis, Maicer</t>
  </si>
  <si>
    <t>Kuo, Hong-Chih</t>
  </si>
  <si>
    <t>Shouse, Brian</t>
  </si>
  <si>
    <t>Lopez, Javier</t>
  </si>
  <si>
    <t>Vazquez, Ramon</t>
  </si>
  <si>
    <t>Flores, Jesus</t>
  </si>
  <si>
    <t>Wright, Jamey</t>
  </si>
  <si>
    <t>Coste, Chris</t>
  </si>
  <si>
    <t>Barajas, Rod</t>
  </si>
  <si>
    <t>Campillo, Jorge</t>
  </si>
  <si>
    <t>Arredondo, Jose</t>
  </si>
  <si>
    <t>Hairston, Jerry</t>
  </si>
  <si>
    <t>Ausmus, Brad</t>
  </si>
  <si>
    <t>Casilla, Alexi</t>
  </si>
  <si>
    <t>Moyer, Jamie</t>
  </si>
  <si>
    <t>Thornton, Matt</t>
  </si>
  <si>
    <t>Chi</t>
  </si>
  <si>
    <t>Carroll, Jamey</t>
  </si>
  <si>
    <t>Gallagher, Sean</t>
  </si>
  <si>
    <t>Johnson, Jim</t>
  </si>
  <si>
    <t>Mahay, Ron</t>
  </si>
  <si>
    <t>Ponson, Sidney</t>
  </si>
  <si>
    <t>Aviles, Mike</t>
  </si>
  <si>
    <t>Burrell / Butler</t>
  </si>
  <si>
    <t>Butler / Burrell</t>
  </si>
  <si>
    <t>Perkins, Glen</t>
  </si>
  <si>
    <t>Durbin, Chad</t>
  </si>
  <si>
    <t>Halladay/Sizemore/Utley</t>
  </si>
  <si>
    <t>Jiminez, Ubaldo</t>
  </si>
  <si>
    <t>Sampson, Chris</t>
  </si>
  <si>
    <t>Ziegler, Brad</t>
  </si>
  <si>
    <t>Berroa/Barfield</t>
  </si>
  <si>
    <t>Valverde/Atkins</t>
  </si>
  <si>
    <t>Span, Denard</t>
  </si>
  <si>
    <t>Green, Sean</t>
  </si>
  <si>
    <t>Ramirez, Ramon</t>
  </si>
  <si>
    <t>Moehler, Brian</t>
  </si>
  <si>
    <t>Balester, Collin</t>
  </si>
  <si>
    <t>Karstens, Jeff</t>
  </si>
  <si>
    <t>Arrendondo, Jose</t>
  </si>
  <si>
    <t>Hanrahan, Joel</t>
  </si>
  <si>
    <t>Harris, Willie</t>
  </si>
  <si>
    <t>Choo, Shin-Soo</t>
  </si>
  <si>
    <t>Lowrie, Jed</t>
  </si>
  <si>
    <t>Miner, Zach</t>
  </si>
  <si>
    <t>Rhodes, Arthur</t>
  </si>
  <si>
    <t>Grabow, John</t>
  </si>
  <si>
    <t>Carrasco, D.J.</t>
  </si>
  <si>
    <t>Lewis, Jensen</t>
  </si>
  <si>
    <t>Inglett, Joe</t>
  </si>
  <si>
    <t>Samerdzija, Jeff</t>
  </si>
  <si>
    <t>Updated October 12, 2008 at 10 AM CT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</si>
</sst>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Wide Latin"/>
      <family val="1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Bookman Old Style"/>
      <family val="1"/>
    </font>
    <font>
      <b/>
      <sz val="12"/>
      <color indexed="10"/>
      <name val="Bookman Old Style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b/>
      <sz val="8"/>
      <color indexed="6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44" fontId="1" fillId="0" borderId="0" xfId="44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43" fontId="0" fillId="0" borderId="0" xfId="0" applyNumberFormat="1" applyAlignment="1">
      <alignment/>
    </xf>
    <xf numFmtId="44" fontId="0" fillId="0" borderId="0" xfId="44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43" fontId="0" fillId="0" borderId="0" xfId="42" applyFont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44" fontId="1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43" fontId="0" fillId="0" borderId="0" xfId="42" applyFont="1" applyFill="1" applyAlignment="1" applyProtection="1">
      <alignment horizontal="center"/>
      <protection locked="0"/>
    </xf>
    <xf numFmtId="0" fontId="0" fillId="0" borderId="0" xfId="42" applyNumberFormat="1" applyFont="1" applyFill="1" applyAlignment="1" applyProtection="1">
      <alignment horizontal="center"/>
      <protection locked="0"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8" fillId="0" borderId="0" xfId="0" applyFont="1" applyAlignment="1">
      <alignment/>
    </xf>
    <xf numFmtId="174" fontId="36" fillId="0" borderId="0" xfId="42" applyNumberFormat="1" applyFont="1" applyAlignment="1">
      <alignment/>
    </xf>
    <xf numFmtId="43" fontId="36" fillId="0" borderId="0" xfId="42" applyFont="1" applyAlignment="1">
      <alignment/>
    </xf>
    <xf numFmtId="43" fontId="36" fillId="0" borderId="0" xfId="0" applyNumberFormat="1" applyFont="1" applyAlignment="1">
      <alignment/>
    </xf>
    <xf numFmtId="174" fontId="36" fillId="0" borderId="0" xfId="0" applyNumberFormat="1" applyFont="1" applyAlignment="1">
      <alignment/>
    </xf>
    <xf numFmtId="44" fontId="36" fillId="0" borderId="0" xfId="44" applyFont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/>
    </xf>
    <xf numFmtId="174" fontId="36" fillId="0" borderId="10" xfId="42" applyNumberFormat="1" applyFont="1" applyBorder="1" applyAlignment="1">
      <alignment/>
    </xf>
    <xf numFmtId="43" fontId="36" fillId="0" borderId="10" xfId="42" applyFont="1" applyBorder="1" applyAlignment="1">
      <alignment/>
    </xf>
    <xf numFmtId="43" fontId="36" fillId="0" borderId="10" xfId="0" applyNumberFormat="1" applyFont="1" applyBorder="1" applyAlignment="1">
      <alignment/>
    </xf>
    <xf numFmtId="44" fontId="37" fillId="0" borderId="0" xfId="44" applyFont="1" applyAlignment="1">
      <alignment horizontal="center"/>
    </xf>
    <xf numFmtId="0" fontId="40" fillId="0" borderId="0" xfId="0" applyFont="1" applyAlignment="1">
      <alignment/>
    </xf>
    <xf numFmtId="44" fontId="40" fillId="0" borderId="0" xfId="44" applyFont="1" applyAlignment="1">
      <alignment/>
    </xf>
    <xf numFmtId="0" fontId="40" fillId="0" borderId="0" xfId="0" applyFont="1" applyAlignment="1">
      <alignment horizontal="center"/>
    </xf>
    <xf numFmtId="43" fontId="30" fillId="0" borderId="0" xfId="42" applyFont="1" applyAlignment="1">
      <alignment/>
    </xf>
    <xf numFmtId="174" fontId="30" fillId="0" borderId="0" xfId="42" applyNumberFormat="1" applyFont="1" applyAlignment="1">
      <alignment/>
    </xf>
    <xf numFmtId="43" fontId="30" fillId="0" borderId="0" xfId="42" applyFont="1" applyAlignment="1">
      <alignment horizontal="center"/>
    </xf>
    <xf numFmtId="43" fontId="30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43" fontId="33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43" fontId="40" fillId="0" borderId="0" xfId="42" applyFont="1" applyAlignment="1">
      <alignment horizontal="center"/>
    </xf>
    <xf numFmtId="0" fontId="32" fillId="33" borderId="0" xfId="0" applyFont="1" applyFill="1" applyAlignment="1">
      <alignment horizontal="center"/>
    </xf>
    <xf numFmtId="44" fontId="37" fillId="0" borderId="0" xfId="44" applyFont="1" applyAlignment="1">
      <alignment horizontal="center"/>
    </xf>
    <xf numFmtId="0" fontId="29" fillId="33" borderId="0" xfId="0" applyFont="1" applyFill="1" applyAlignment="1">
      <alignment horizontal="right"/>
    </xf>
    <xf numFmtId="43" fontId="33" fillId="0" borderId="0" xfId="42" applyFont="1" applyAlignment="1">
      <alignment horizontal="center"/>
    </xf>
    <xf numFmtId="0" fontId="8" fillId="3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44" customWidth="1"/>
    <col min="2" max="2" width="1.7109375" style="44" customWidth="1"/>
    <col min="3" max="3" width="5.7109375" style="44" customWidth="1"/>
    <col min="4" max="4" width="7.7109375" style="44" customWidth="1"/>
    <col min="5" max="5" width="6.7109375" style="44" customWidth="1"/>
    <col min="6" max="6" width="7.7109375" style="44" customWidth="1"/>
    <col min="7" max="7" width="6.7109375" style="44" customWidth="1"/>
    <col min="8" max="9" width="7.7109375" style="44" customWidth="1"/>
    <col min="10" max="10" width="6.7109375" style="44" customWidth="1"/>
    <col min="11" max="11" width="9.57421875" style="44" customWidth="1"/>
    <col min="12" max="12" width="1.7109375" style="44" customWidth="1"/>
    <col min="13" max="13" width="5.7109375" style="44" customWidth="1"/>
    <col min="14" max="14" width="7.7109375" style="44" customWidth="1"/>
    <col min="15" max="15" width="1.7109375" style="44" customWidth="1"/>
    <col min="16" max="16" width="5.7109375" style="44" customWidth="1"/>
    <col min="17" max="17" width="7.7109375" style="44" customWidth="1"/>
    <col min="18" max="18" width="1.7109375" style="44" customWidth="1"/>
    <col min="19" max="19" width="5.7109375" style="44" customWidth="1"/>
    <col min="20" max="20" width="7.7109375" style="44" customWidth="1"/>
    <col min="21" max="21" width="1.7109375" style="44" customWidth="1"/>
    <col min="22" max="22" width="5.7109375" style="44" customWidth="1"/>
    <col min="23" max="23" width="7.7109375" style="44" customWidth="1"/>
    <col min="24" max="16384" width="9.140625" style="44" customWidth="1"/>
  </cols>
  <sheetData>
    <row r="1" spans="1:23" ht="18.75">
      <c r="A1" s="42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79" t="s">
        <v>867</v>
      </c>
      <c r="R1" s="79"/>
      <c r="S1" s="79"/>
      <c r="T1" s="79"/>
      <c r="U1" s="79"/>
      <c r="V1" s="79"/>
      <c r="W1" s="79"/>
    </row>
    <row r="2" ht="7.5" customHeight="1"/>
    <row r="3" spans="3:23" s="45" customFormat="1" ht="15" customHeight="1">
      <c r="C3" s="77">
        <v>2008</v>
      </c>
      <c r="D3" s="77"/>
      <c r="E3" s="77"/>
      <c r="F3" s="77"/>
      <c r="G3" s="77"/>
      <c r="H3" s="77"/>
      <c r="I3" s="77"/>
      <c r="J3" s="77"/>
      <c r="K3" s="77"/>
      <c r="L3" s="46"/>
      <c r="M3" s="77">
        <v>2009</v>
      </c>
      <c r="N3" s="77"/>
      <c r="O3" s="46"/>
      <c r="P3" s="77">
        <v>2010</v>
      </c>
      <c r="Q3" s="77"/>
      <c r="R3" s="46"/>
      <c r="S3" s="77">
        <v>2011</v>
      </c>
      <c r="T3" s="77"/>
      <c r="U3" s="46"/>
      <c r="V3" s="77">
        <v>2012</v>
      </c>
      <c r="W3" s="77"/>
    </row>
    <row r="4" spans="1:23" s="45" customFormat="1" ht="7.5" customHeight="1">
      <c r="A4" s="47"/>
      <c r="B4" s="47"/>
      <c r="C4" s="48"/>
      <c r="D4" s="48"/>
      <c r="E4" s="48"/>
      <c r="F4" s="48"/>
      <c r="G4" s="48"/>
      <c r="H4" s="48"/>
      <c r="I4" s="48"/>
      <c r="J4" s="48"/>
      <c r="K4" s="48"/>
      <c r="L4" s="46"/>
      <c r="M4" s="49"/>
      <c r="N4" s="49"/>
      <c r="O4" s="46"/>
      <c r="P4" s="48"/>
      <c r="Q4" s="48"/>
      <c r="R4" s="46"/>
      <c r="S4" s="49"/>
      <c r="T4" s="49"/>
      <c r="U4" s="46"/>
      <c r="V4" s="48"/>
      <c r="W4" s="48"/>
    </row>
    <row r="5" spans="1:23" s="51" customFormat="1" ht="15">
      <c r="A5" s="50" t="s">
        <v>4</v>
      </c>
      <c r="C5" s="52" t="s">
        <v>2</v>
      </c>
      <c r="D5" s="52" t="s">
        <v>182</v>
      </c>
      <c r="E5" s="52" t="s">
        <v>183</v>
      </c>
      <c r="F5" s="52" t="s">
        <v>184</v>
      </c>
      <c r="G5" s="52" t="s">
        <v>185</v>
      </c>
      <c r="H5" s="52" t="s">
        <v>63</v>
      </c>
      <c r="I5" s="52" t="s">
        <v>14</v>
      </c>
      <c r="J5" s="52" t="s">
        <v>64</v>
      </c>
      <c r="K5" s="52" t="s">
        <v>65</v>
      </c>
      <c r="L5" s="53"/>
      <c r="M5" s="52" t="s">
        <v>2</v>
      </c>
      <c r="N5" s="52" t="s">
        <v>3</v>
      </c>
      <c r="O5" s="53"/>
      <c r="P5" s="52" t="s">
        <v>2</v>
      </c>
      <c r="Q5" s="52" t="s">
        <v>3</v>
      </c>
      <c r="R5" s="53"/>
      <c r="S5" s="52" t="s">
        <v>2</v>
      </c>
      <c r="T5" s="52" t="s">
        <v>3</v>
      </c>
      <c r="U5" s="53"/>
      <c r="V5" s="52" t="s">
        <v>2</v>
      </c>
      <c r="W5" s="52" t="s">
        <v>3</v>
      </c>
    </row>
    <row r="6" s="45" customFormat="1" ht="7.5" customHeight="1"/>
    <row r="7" spans="1:27" s="51" customFormat="1" ht="15" customHeight="1">
      <c r="A7" s="54" t="s">
        <v>367</v>
      </c>
      <c r="C7" s="55">
        <f>+COUNTIF(Biegler!$I$5:$I$32,"&gt;0")</f>
        <v>28</v>
      </c>
      <c r="D7" s="56">
        <f>+Biegler!I34</f>
        <v>153.25000000000009</v>
      </c>
      <c r="E7" s="56">
        <f>+Biegler!I66</f>
        <v>19.949999999999996</v>
      </c>
      <c r="F7" s="56">
        <f>+Biegler!I78</f>
        <v>-39.65</v>
      </c>
      <c r="G7" s="56">
        <v>2.95</v>
      </c>
      <c r="H7" s="56">
        <f aca="true" t="shared" si="0" ref="H7:H26">+D7+E7+F7-G7</f>
        <v>130.60000000000008</v>
      </c>
      <c r="I7" s="56">
        <f aca="true" t="shared" si="1" ref="I7:I26">+CEILING(IF(H7&gt;($I$31*1.2),(9*(H7-1.2*$I$31)+$I$31*0.5),IF(H7&gt;($I$31*1.1),(4*(H7-1.1*$I$31)+$I$31*0.1),IF(H7&gt;$I$31,H7-$I$31,0))),0.05)</f>
        <v>269.05</v>
      </c>
      <c r="J7" s="56">
        <f>+Biegler!I47</f>
        <v>7.050000000000001</v>
      </c>
      <c r="K7" s="57">
        <f aca="true" t="shared" si="2" ref="K7:K26">+H7+I7+J7</f>
        <v>406.7000000000001</v>
      </c>
      <c r="M7" s="55">
        <f>+COUNTIF(Biegler!$J$5:$J$32,"&gt;0")</f>
        <v>13</v>
      </c>
      <c r="N7" s="56">
        <f>+Biegler!J34</f>
        <v>91.45</v>
      </c>
      <c r="P7" s="55">
        <f>+COUNTIF(Biegler!$K$5:$K$32,"&gt;0")</f>
        <v>10</v>
      </c>
      <c r="Q7" s="56">
        <f>+Biegler!K34</f>
        <v>79.85000000000001</v>
      </c>
      <c r="S7" s="55">
        <f>+COUNTIF(Biegler!$L$5:$L$32,"&gt;0")</f>
        <v>8</v>
      </c>
      <c r="T7" s="56">
        <f>+Biegler!L34</f>
        <v>67.25</v>
      </c>
      <c r="V7" s="55">
        <f>+COUNTIF(Biegler!$M$5:$M$32,"&gt;0")</f>
        <v>1</v>
      </c>
      <c r="W7" s="56">
        <f>+Biegler!M34</f>
        <v>12.65</v>
      </c>
      <c r="Z7" s="58"/>
      <c r="AA7" s="57"/>
    </row>
    <row r="8" spans="1:27" s="51" customFormat="1" ht="15" customHeight="1">
      <c r="A8" s="54" t="s">
        <v>84</v>
      </c>
      <c r="C8" s="55">
        <f>+COUNTIF(Adkisson!$I$5:$I$32,"&gt;0")</f>
        <v>28</v>
      </c>
      <c r="D8" s="56">
        <f>+Adkisson!I34</f>
        <v>87.40000000000005</v>
      </c>
      <c r="E8" s="56">
        <f>+Adkisson!I79</f>
        <v>33.74999999999998</v>
      </c>
      <c r="F8" s="56">
        <f>+Adkisson!I88</f>
        <v>1</v>
      </c>
      <c r="G8" s="56">
        <v>0</v>
      </c>
      <c r="H8" s="56">
        <f t="shared" si="0"/>
        <v>122.15000000000003</v>
      </c>
      <c r="I8" s="56">
        <f t="shared" si="1"/>
        <v>193</v>
      </c>
      <c r="J8" s="56">
        <f>+Adkisson!I48</f>
        <v>6.3</v>
      </c>
      <c r="K8" s="57">
        <f t="shared" si="2"/>
        <v>321.45000000000005</v>
      </c>
      <c r="M8" s="55">
        <f>+COUNTIF(Adkisson!$J$5:$J$32,"&gt;0")</f>
        <v>15</v>
      </c>
      <c r="N8" s="56">
        <f>+Adkisson!J34</f>
        <v>67.7</v>
      </c>
      <c r="P8" s="55">
        <f>+COUNTIF(Adkisson!$K$5:$K$32,"&gt;0")</f>
        <v>9</v>
      </c>
      <c r="Q8" s="56">
        <f>+Adkisson!K34</f>
        <v>39.699999999999996</v>
      </c>
      <c r="S8" s="55">
        <f>+COUNTIF(Adkisson!$L$5:$L$32,"&gt;0")</f>
        <v>7</v>
      </c>
      <c r="T8" s="56">
        <f>+Adkisson!L34</f>
        <v>34.099999999999994</v>
      </c>
      <c r="V8" s="55">
        <f>+COUNTIF(Adkisson!$M$5:$M$32,"&gt;0")</f>
        <v>2</v>
      </c>
      <c r="W8" s="56">
        <f>+Adkisson!M34</f>
        <v>14.149999999999999</v>
      </c>
      <c r="Z8" s="58"/>
      <c r="AA8" s="57"/>
    </row>
    <row r="9" spans="1:27" s="51" customFormat="1" ht="15" customHeight="1">
      <c r="A9" s="54" t="s">
        <v>273</v>
      </c>
      <c r="C9" s="55">
        <f>+COUNTIF(Fernald!$I$5:$I$32,"&gt;0")</f>
        <v>26</v>
      </c>
      <c r="D9" s="56">
        <f>+Fernald!I34</f>
        <v>89.65</v>
      </c>
      <c r="E9" s="56">
        <f>+Fernald!I70</f>
        <v>3.0999999999999996</v>
      </c>
      <c r="F9" s="56">
        <f>+Fernald!I81</f>
        <v>19.65</v>
      </c>
      <c r="G9" s="56">
        <v>4.1</v>
      </c>
      <c r="H9" s="56">
        <f t="shared" si="0"/>
        <v>108.30000000000001</v>
      </c>
      <c r="I9" s="56">
        <f t="shared" si="1"/>
        <v>68.3</v>
      </c>
      <c r="J9" s="56">
        <f>+Fernald!I48</f>
        <v>14.55</v>
      </c>
      <c r="K9" s="57">
        <f t="shared" si="2"/>
        <v>191.15000000000003</v>
      </c>
      <c r="M9" s="55">
        <f>+COUNTIF(Fernald!$J$5:$J$32,"&gt;0")</f>
        <v>22</v>
      </c>
      <c r="N9" s="56">
        <f>+Fernald!J34</f>
        <v>86.35</v>
      </c>
      <c r="P9" s="55">
        <f>+COUNTIF(Fernald!$K$5:$K$32,"&gt;0")</f>
        <v>21</v>
      </c>
      <c r="Q9" s="56">
        <f>+Fernald!K34</f>
        <v>85.44999999999999</v>
      </c>
      <c r="S9" s="55">
        <f>+COUNTIF(Fernald!$L$5:$L$32,"&gt;0")</f>
        <v>15</v>
      </c>
      <c r="T9" s="56">
        <f>+Fernald!L34</f>
        <v>61.49999999999999</v>
      </c>
      <c r="V9" s="55">
        <f>+COUNTIF(Fernald!$M$5:$M$32,"&gt;0")</f>
        <v>10</v>
      </c>
      <c r="W9" s="56">
        <f>+Fernald!M34</f>
        <v>38.8</v>
      </c>
      <c r="Z9" s="58"/>
      <c r="AA9" s="57"/>
    </row>
    <row r="10" spans="1:27" s="51" customFormat="1" ht="15" customHeight="1">
      <c r="A10" s="54" t="s">
        <v>83</v>
      </c>
      <c r="C10" s="55">
        <f>+COUNTIF(Berdie!$I$5:$I$32,"&gt;0")</f>
        <v>28</v>
      </c>
      <c r="D10" s="56">
        <f>+Berdie!I34</f>
        <v>103.70000000000003</v>
      </c>
      <c r="E10" s="56">
        <f>+Berdie!I65</f>
        <v>6.65</v>
      </c>
      <c r="F10" s="56">
        <f>+Berdie!I75</f>
        <v>-2.7</v>
      </c>
      <c r="G10" s="56">
        <v>0</v>
      </c>
      <c r="H10" s="56">
        <f t="shared" si="0"/>
        <v>107.65000000000003</v>
      </c>
      <c r="I10" s="56">
        <f t="shared" si="1"/>
        <v>62.5</v>
      </c>
      <c r="J10" s="56">
        <f>+Berdie!I48</f>
        <v>10.3</v>
      </c>
      <c r="K10" s="57">
        <f t="shared" si="2"/>
        <v>180.45000000000005</v>
      </c>
      <c r="M10" s="55">
        <f>+COUNTIF(Berdie!$J$5:$J$32,"&gt;0")</f>
        <v>26</v>
      </c>
      <c r="N10" s="56">
        <f>+Berdie!J34</f>
        <v>99.90000000000002</v>
      </c>
      <c r="P10" s="55">
        <f>+COUNTIF(Berdie!$K$5:$K$32,"&gt;0")</f>
        <v>21</v>
      </c>
      <c r="Q10" s="56">
        <f>+Berdie!K34</f>
        <v>81</v>
      </c>
      <c r="S10" s="55">
        <f>+COUNTIF(Berdie!$L$5:$L$32,"&gt;0")</f>
        <v>13</v>
      </c>
      <c r="T10" s="56">
        <f>+Berdie!L34</f>
        <v>38.5</v>
      </c>
      <c r="V10" s="55">
        <f>+COUNTIF(Berdie!$M$5:$M$32,"&gt;0")</f>
        <v>4</v>
      </c>
      <c r="W10" s="56">
        <f>+Berdie!M34</f>
        <v>12.100000000000001</v>
      </c>
      <c r="Z10" s="58"/>
      <c r="AA10" s="57"/>
    </row>
    <row r="11" spans="1:27" s="51" customFormat="1" ht="15" customHeight="1">
      <c r="A11" s="54" t="s">
        <v>796</v>
      </c>
      <c r="C11" s="55">
        <f>+COUNTIF(Chaplin!$I$5:$I$32,"&gt;0")</f>
        <v>28</v>
      </c>
      <c r="D11" s="56">
        <f>+Chaplin!I34</f>
        <v>95.05000000000005</v>
      </c>
      <c r="E11" s="56">
        <f>+Chaplin!I65</f>
        <v>13.100000000000003</v>
      </c>
      <c r="F11" s="56">
        <f>+Chaplin!I74</f>
        <v>0</v>
      </c>
      <c r="G11" s="56">
        <v>0</v>
      </c>
      <c r="H11" s="56">
        <f t="shared" si="0"/>
        <v>108.15000000000006</v>
      </c>
      <c r="I11" s="56">
        <f t="shared" si="1"/>
        <v>67</v>
      </c>
      <c r="J11" s="56">
        <f>+Chaplin!I47</f>
        <v>1.5</v>
      </c>
      <c r="K11" s="57">
        <f t="shared" si="2"/>
        <v>176.65000000000006</v>
      </c>
      <c r="M11" s="55">
        <f>+COUNTIF(Chaplin!$J$5:$J$32,"&gt;0")</f>
        <v>10</v>
      </c>
      <c r="N11" s="56">
        <f>+Chaplin!J34</f>
        <v>44.74999999999999</v>
      </c>
      <c r="P11" s="55">
        <f>+COUNTIF(Chaplin!$K$5:$K$32,"&gt;0")</f>
        <v>7</v>
      </c>
      <c r="Q11" s="56">
        <f>+Chaplin!K34</f>
        <v>39.099999999999994</v>
      </c>
      <c r="S11" s="55">
        <f>+COUNTIF(Chaplin!$L$5:$L$32,"&gt;0")</f>
        <v>5</v>
      </c>
      <c r="T11" s="56">
        <f>+Chaplin!L34</f>
        <v>25.1</v>
      </c>
      <c r="V11" s="55">
        <f>+COUNTIF(Chaplin!$M$5:$M$32,"&gt;0")</f>
        <v>5</v>
      </c>
      <c r="W11" s="56">
        <f>+Chaplin!M34</f>
        <v>25.1</v>
      </c>
      <c r="Z11" s="58"/>
      <c r="AA11" s="57"/>
    </row>
    <row r="12" spans="1:27" s="51" customFormat="1" ht="15" customHeight="1">
      <c r="A12" s="54" t="s">
        <v>8</v>
      </c>
      <c r="C12" s="55">
        <f>+COUNTIF(Boyd!$I$5:$I$32,"&gt;0")</f>
        <v>26</v>
      </c>
      <c r="D12" s="56">
        <f>+Boyd!I34</f>
        <v>87.20000000000003</v>
      </c>
      <c r="E12" s="56">
        <f>+Boyd!I65</f>
        <v>7.6000000000000005</v>
      </c>
      <c r="F12" s="56">
        <f>+Boyd!I74</f>
        <v>12.2</v>
      </c>
      <c r="G12" s="56">
        <v>0</v>
      </c>
      <c r="H12" s="56">
        <f t="shared" si="0"/>
        <v>107.00000000000003</v>
      </c>
      <c r="I12" s="56">
        <f t="shared" si="1"/>
        <v>56.650000000000006</v>
      </c>
      <c r="J12" s="56">
        <f>+Boyd!I48</f>
        <v>9.05</v>
      </c>
      <c r="K12" s="57">
        <f t="shared" si="2"/>
        <v>172.70000000000005</v>
      </c>
      <c r="L12" s="59"/>
      <c r="M12" s="55">
        <f>+COUNTIF(Boyd!$J$5:$J$32,"&gt;0")</f>
        <v>22</v>
      </c>
      <c r="N12" s="56">
        <f>+Boyd!J34</f>
        <v>83.60000000000001</v>
      </c>
      <c r="P12" s="55">
        <f>+COUNTIF(Boyd!$K$5:$K$32,"&gt;0")</f>
        <v>19</v>
      </c>
      <c r="Q12" s="56">
        <f>+Boyd!K34</f>
        <v>67.5</v>
      </c>
      <c r="S12" s="55">
        <f>+COUNTIF(Boyd!$L$5:$L$32,"&gt;0")</f>
        <v>17</v>
      </c>
      <c r="T12" s="56">
        <f>+Boyd!L34</f>
        <v>60.300000000000004</v>
      </c>
      <c r="V12" s="55">
        <f>+COUNTIF(Boyd!$M$5:$M$32,"&gt;0")</f>
        <v>10</v>
      </c>
      <c r="W12" s="56">
        <f>+Boyd!M34</f>
        <v>32.75</v>
      </c>
      <c r="Z12" s="58"/>
      <c r="AA12" s="57"/>
    </row>
    <row r="13" spans="1:27" s="51" customFormat="1" ht="15" customHeight="1">
      <c r="A13" s="54" t="s">
        <v>9</v>
      </c>
      <c r="C13" s="55">
        <f>+COUNTIF(Cadmus!$I$5:$I$32,"&gt;0")</f>
        <v>23</v>
      </c>
      <c r="D13" s="56">
        <f>+Cadmus!I34</f>
        <v>104.79999999999998</v>
      </c>
      <c r="E13" s="56">
        <f>+Cadmus!I65</f>
        <v>2.9000000000000004</v>
      </c>
      <c r="F13" s="56">
        <f>+Cadmus!I74</f>
        <v>0</v>
      </c>
      <c r="G13" s="56">
        <v>0</v>
      </c>
      <c r="H13" s="56">
        <f t="shared" si="0"/>
        <v>107.69999999999999</v>
      </c>
      <c r="I13" s="56">
        <f t="shared" si="1"/>
        <v>62.900000000000006</v>
      </c>
      <c r="J13" s="56">
        <f>+Cadmus!I48</f>
        <v>1.3</v>
      </c>
      <c r="K13" s="57">
        <f t="shared" si="2"/>
        <v>171.9</v>
      </c>
      <c r="M13" s="55">
        <f>+COUNTIF(Cadmus!$J$5:$J$32,"&gt;0")</f>
        <v>15</v>
      </c>
      <c r="N13" s="56">
        <f>+Cadmus!J34</f>
        <v>84.04999999999998</v>
      </c>
      <c r="P13" s="55">
        <f>+COUNTIF(Cadmus!$K$5:$K$32,"&gt;0")</f>
        <v>9</v>
      </c>
      <c r="Q13" s="56">
        <f>+Cadmus!K34</f>
        <v>58.14999999999999</v>
      </c>
      <c r="S13" s="55">
        <f>+COUNTIF(Cadmus!$L$5:$L$32,"&gt;0")</f>
        <v>6</v>
      </c>
      <c r="T13" s="56">
        <f>+Cadmus!L34</f>
        <v>43.349999999999994</v>
      </c>
      <c r="V13" s="55">
        <f>+COUNTIF(Cadmus!$M$5:$M$32,"&gt;0")</f>
        <v>3</v>
      </c>
      <c r="W13" s="56">
        <f>+Cadmus!M34</f>
        <v>30.5</v>
      </c>
      <c r="Z13" s="58"/>
      <c r="AA13" s="57"/>
    </row>
    <row r="14" spans="1:27" s="51" customFormat="1" ht="15" customHeight="1">
      <c r="A14" s="54" t="s">
        <v>517</v>
      </c>
      <c r="C14" s="55">
        <f>+COUNTIF(Chockalingam!$I$5:$I$32,"&gt;0")</f>
        <v>26</v>
      </c>
      <c r="D14" s="56">
        <f>+Chockalingam!I34</f>
        <v>98.75000000000004</v>
      </c>
      <c r="E14" s="56">
        <f>+Chockalingam!I64</f>
        <v>5.4</v>
      </c>
      <c r="F14" s="56">
        <f>+Chockalingam!I73</f>
        <v>0</v>
      </c>
      <c r="G14" s="56">
        <v>0</v>
      </c>
      <c r="H14" s="56">
        <f t="shared" si="0"/>
        <v>104.15000000000005</v>
      </c>
      <c r="I14" s="56">
        <f t="shared" si="1"/>
        <v>38.25</v>
      </c>
      <c r="J14" s="56">
        <f>+Chockalingam!I47</f>
        <v>5.000000000000001</v>
      </c>
      <c r="K14" s="57">
        <f t="shared" si="2"/>
        <v>147.40000000000003</v>
      </c>
      <c r="M14" s="55">
        <f>+COUNTIF(Chockalingam!$J$5:$J$32,"&gt;0")</f>
        <v>15</v>
      </c>
      <c r="N14" s="56">
        <f>+Chockalingam!J34</f>
        <v>73</v>
      </c>
      <c r="P14" s="55">
        <f>+COUNTIF(Chockalingam!$K$5:$K$32,"&gt;0")</f>
        <v>10</v>
      </c>
      <c r="Q14" s="56">
        <f>+Chockalingam!K34</f>
        <v>55.7</v>
      </c>
      <c r="S14" s="55">
        <f>+COUNTIF(Chockalingam!$L$5:$L$32,"&gt;0")</f>
        <v>6</v>
      </c>
      <c r="T14" s="56">
        <f>+Chockalingam!L34</f>
        <v>37.7</v>
      </c>
      <c r="V14" s="55">
        <f>+COUNTIF(Chockalingam!$M$5:$M$32,"&gt;0")</f>
        <v>4</v>
      </c>
      <c r="W14" s="56">
        <f>+Chockalingam!M34</f>
        <v>25.3</v>
      </c>
      <c r="Z14" s="58"/>
      <c r="AA14" s="57"/>
    </row>
    <row r="15" spans="1:27" s="51" customFormat="1" ht="15" customHeight="1">
      <c r="A15" s="54" t="s">
        <v>516</v>
      </c>
      <c r="C15" s="55">
        <f>+COUNTIF(Zimmer!$I$5:$I$32,"&gt;0")</f>
        <v>28</v>
      </c>
      <c r="D15" s="56">
        <f>+Zimmer!I34</f>
        <v>90.20000000000005</v>
      </c>
      <c r="E15" s="56">
        <f>+Zimmer!I64</f>
        <v>11.800000000000002</v>
      </c>
      <c r="F15" s="56">
        <f>+Zimmer!I73</f>
        <v>0</v>
      </c>
      <c r="G15" s="56">
        <v>0</v>
      </c>
      <c r="H15" s="56">
        <f t="shared" si="0"/>
        <v>102.00000000000004</v>
      </c>
      <c r="I15" s="56">
        <f t="shared" si="1"/>
        <v>29.650000000000002</v>
      </c>
      <c r="J15" s="56">
        <f>+Zimmer!I47</f>
        <v>3.05</v>
      </c>
      <c r="K15" s="57">
        <f t="shared" si="2"/>
        <v>134.70000000000005</v>
      </c>
      <c r="M15" s="55">
        <f>+COUNTIF(Zimmer!$J$5:$J$32,"&gt;0")</f>
        <v>14</v>
      </c>
      <c r="N15" s="56">
        <f>+Zimmer!J34</f>
        <v>56.74999999999999</v>
      </c>
      <c r="P15" s="55">
        <f>+COUNTIF(Zimmer!$K$5:$K$32,"&gt;0")</f>
        <v>8</v>
      </c>
      <c r="Q15" s="56">
        <f>+Zimmer!K34</f>
        <v>45.699999999999996</v>
      </c>
      <c r="S15" s="55">
        <f>+COUNTIF(Zimmer!$L$5:$L$32,"&gt;0")</f>
        <v>6</v>
      </c>
      <c r="T15" s="56">
        <f>+Zimmer!L34</f>
        <v>37.8</v>
      </c>
      <c r="V15" s="55">
        <f>+COUNTIF(Zimmer!$M$5:$M$32,"&gt;0")</f>
        <v>6</v>
      </c>
      <c r="W15" s="56">
        <f>+Zimmer!M34</f>
        <v>37.8</v>
      </c>
      <c r="Z15" s="58"/>
      <c r="AA15" s="57"/>
    </row>
    <row r="16" spans="1:27" s="51" customFormat="1" ht="15" customHeight="1">
      <c r="A16" s="54" t="s">
        <v>11</v>
      </c>
      <c r="C16" s="55">
        <f>+COUNTIF(Rittenhouse!$I$5:$I$32,"&gt;0")</f>
        <v>28</v>
      </c>
      <c r="D16" s="56">
        <f>+Rittenhouse!I34</f>
        <v>89.75000000000006</v>
      </c>
      <c r="E16" s="56">
        <f>+Rittenhouse!I73</f>
        <v>16.150000000000006</v>
      </c>
      <c r="F16" s="56">
        <f>+Rittenhouse!I82</f>
        <v>0</v>
      </c>
      <c r="G16" s="56">
        <v>5.9</v>
      </c>
      <c r="H16" s="56">
        <f t="shared" si="0"/>
        <v>100.00000000000006</v>
      </c>
      <c r="I16" s="56">
        <f t="shared" si="1"/>
        <v>21.650000000000002</v>
      </c>
      <c r="J16" s="56">
        <f>+Rittenhouse!I48</f>
        <v>6.200000000000001</v>
      </c>
      <c r="K16" s="57">
        <f t="shared" si="2"/>
        <v>127.85000000000007</v>
      </c>
      <c r="M16" s="55">
        <f>+COUNTIF(Rittenhouse!$J$5:$J$32,"&gt;0")</f>
        <v>16</v>
      </c>
      <c r="N16" s="56">
        <f>+Rittenhouse!J34</f>
        <v>70.64999999999999</v>
      </c>
      <c r="P16" s="55">
        <f>+COUNTIF(Rittenhouse!$K$5:$K$32,"&gt;0")</f>
        <v>13</v>
      </c>
      <c r="Q16" s="56">
        <f>+Rittenhouse!K34</f>
        <v>49.5</v>
      </c>
      <c r="S16" s="55">
        <f>+COUNTIF(Rittenhouse!$L$5:$L$32,"&gt;0")</f>
        <v>8</v>
      </c>
      <c r="T16" s="56">
        <f>+Rittenhouse!L34</f>
        <v>31.25</v>
      </c>
      <c r="V16" s="55">
        <f>+COUNTIF(Rittenhouse!$M$5:$M$32,"&gt;0")</f>
        <v>4</v>
      </c>
      <c r="W16" s="56">
        <f>+Rittenhouse!M34</f>
        <v>16.8</v>
      </c>
      <c r="Z16" s="58"/>
      <c r="AA16" s="57"/>
    </row>
    <row r="17" spans="1:27" s="51" customFormat="1" ht="15" customHeight="1">
      <c r="A17" s="54" t="s">
        <v>13</v>
      </c>
      <c r="C17" s="55">
        <f>+COUNTIF(WoodfordW!$I$5:$I$32,"&gt;0")</f>
        <v>28</v>
      </c>
      <c r="D17" s="56">
        <f>+WoodfordW!I34</f>
        <v>89.4</v>
      </c>
      <c r="E17" s="56">
        <f>+WoodfordW!I67</f>
        <v>17.849999999999998</v>
      </c>
      <c r="F17" s="56">
        <f>WoodfordW!I76</f>
        <v>0</v>
      </c>
      <c r="G17" s="56">
        <f>3.35+2.4+1.05+0.55</f>
        <v>7.35</v>
      </c>
      <c r="H17" s="56">
        <f t="shared" si="0"/>
        <v>99.9</v>
      </c>
      <c r="I17" s="56">
        <f t="shared" si="1"/>
        <v>21.200000000000003</v>
      </c>
      <c r="J17" s="56">
        <f>+WoodfordW!I48</f>
        <v>5.4</v>
      </c>
      <c r="K17" s="57">
        <f t="shared" si="2"/>
        <v>126.50000000000001</v>
      </c>
      <c r="M17" s="55">
        <f>+COUNTIF(WoodfordW!$J$5:$J$32,"&gt;0")</f>
        <v>21</v>
      </c>
      <c r="N17" s="56">
        <f>+WoodfordW!J34</f>
        <v>76.44999999999997</v>
      </c>
      <c r="P17" s="55">
        <f>+COUNTIF(WoodfordW!$K$5:$K$32,"&gt;0")</f>
        <v>15</v>
      </c>
      <c r="Q17" s="56">
        <f>+WoodfordW!K34</f>
        <v>56.09999999999999</v>
      </c>
      <c r="S17" s="55">
        <f>+COUNTIF(WoodfordW!$L$5:$L$32,"&gt;0")</f>
        <v>13</v>
      </c>
      <c r="T17" s="56">
        <f>+WoodfordW!L34</f>
        <v>44.84999999999999</v>
      </c>
      <c r="V17" s="55">
        <f>+COUNTIF(WoodfordW!$M$5:$M$32,"&gt;0")</f>
        <v>7</v>
      </c>
      <c r="W17" s="56">
        <f>+WoodfordW!M34</f>
        <v>25.649999999999995</v>
      </c>
      <c r="Z17" s="58"/>
      <c r="AA17" s="57"/>
    </row>
    <row r="18" spans="1:27" s="51" customFormat="1" ht="15" customHeight="1">
      <c r="A18" s="54" t="s">
        <v>12</v>
      </c>
      <c r="C18" s="55">
        <f>+COUNTIF(WoodfordB!$I$5:$I$32,"&gt;0")</f>
        <v>28</v>
      </c>
      <c r="D18" s="56">
        <f>+WoodfordB!I34</f>
        <v>89.75000000000006</v>
      </c>
      <c r="E18" s="56">
        <f>+WoodfordB!I68</f>
        <v>11.550000000000002</v>
      </c>
      <c r="F18" s="56">
        <f>+WoodfordB!I77</f>
        <v>0</v>
      </c>
      <c r="G18" s="56">
        <v>1.55</v>
      </c>
      <c r="H18" s="56">
        <f t="shared" si="0"/>
        <v>99.75000000000006</v>
      </c>
      <c r="I18" s="56">
        <f t="shared" si="1"/>
        <v>20.650000000000002</v>
      </c>
      <c r="J18" s="56">
        <f>+WoodfordB!I48</f>
        <v>5.6000000000000005</v>
      </c>
      <c r="K18" s="57">
        <f t="shared" si="2"/>
        <v>126.00000000000006</v>
      </c>
      <c r="M18" s="55">
        <f>+COUNTIF(WoodfordB!$J$5:$J$32,"&gt;0")</f>
        <v>16</v>
      </c>
      <c r="N18" s="56">
        <f>+WoodfordB!J34</f>
        <v>72.10000000000001</v>
      </c>
      <c r="P18" s="55">
        <f>+COUNTIF(WoodfordB!$K$5:$K$32,"&gt;0")</f>
        <v>11</v>
      </c>
      <c r="Q18" s="56">
        <f>+WoodfordB!K34</f>
        <v>47.2</v>
      </c>
      <c r="S18" s="55">
        <f>+COUNTIF(WoodfordB!$L$5:$L$32,"&gt;0")</f>
        <v>9</v>
      </c>
      <c r="T18" s="56">
        <f>+WoodfordB!L34</f>
        <v>39</v>
      </c>
      <c r="V18" s="55">
        <f>+COUNTIF(WoodfordB!$M$5:$M$32,"&gt;0")</f>
        <v>3</v>
      </c>
      <c r="W18" s="56">
        <f>+WoodfordB!M34</f>
        <v>10.6</v>
      </c>
      <c r="Z18" s="58"/>
      <c r="AA18" s="57"/>
    </row>
    <row r="19" spans="1:27" s="51" customFormat="1" ht="15" customHeight="1">
      <c r="A19" s="54" t="s">
        <v>7</v>
      </c>
      <c r="C19" s="55">
        <f>+COUNTIF(Barton!$I$5:$I$32,"&gt;0")</f>
        <v>28</v>
      </c>
      <c r="D19" s="56">
        <f>+Barton!I34</f>
        <v>97.55</v>
      </c>
      <c r="E19" s="56">
        <f>+Barton!I65</f>
        <v>3.3500000000000005</v>
      </c>
      <c r="F19" s="56">
        <f>+Barton!I74</f>
        <v>0</v>
      </c>
      <c r="G19" s="56">
        <v>0.75</v>
      </c>
      <c r="H19" s="56">
        <f t="shared" si="0"/>
        <v>100.14999999999999</v>
      </c>
      <c r="I19" s="56">
        <f t="shared" si="1"/>
        <v>22.200000000000003</v>
      </c>
      <c r="J19" s="56">
        <f>+Barton!I48</f>
        <v>0.95</v>
      </c>
      <c r="K19" s="57">
        <f t="shared" si="2"/>
        <v>123.3</v>
      </c>
      <c r="M19" s="55">
        <f>+COUNTIF(Barton!$J$5:$J$32,"&gt;0")</f>
        <v>21</v>
      </c>
      <c r="N19" s="56">
        <f>+Barton!J34</f>
        <v>76.85</v>
      </c>
      <c r="P19" s="55">
        <f>+COUNTIF(Barton!$K$5:$K$32,"&gt;0")</f>
        <v>17</v>
      </c>
      <c r="Q19" s="56">
        <f>+Barton!K34</f>
        <v>55.29999999999999</v>
      </c>
      <c r="S19" s="55">
        <f>+COUNTIF(Barton!$L$5:$L$32,"&gt;0")</f>
        <v>15</v>
      </c>
      <c r="T19" s="56">
        <f>+Barton!L34</f>
        <v>50.89999999999999</v>
      </c>
      <c r="V19" s="55">
        <f>+COUNTIF(Barton!$M$5:$M$32,"&gt;0")</f>
        <v>12</v>
      </c>
      <c r="W19" s="56">
        <f>+Barton!M34</f>
        <v>34.349999999999994</v>
      </c>
      <c r="Z19" s="58"/>
      <c r="AA19" s="57"/>
    </row>
    <row r="20" spans="1:27" s="51" customFormat="1" ht="15" customHeight="1">
      <c r="A20" s="54" t="s">
        <v>17</v>
      </c>
      <c r="C20" s="55">
        <f>+COUNTIF(Garry!$I$5:$I$32,"&gt;0")</f>
        <v>25</v>
      </c>
      <c r="D20" s="56">
        <f>+Garry!I34</f>
        <v>92.7</v>
      </c>
      <c r="E20" s="56">
        <f>+Garry!I65</f>
        <v>5.55</v>
      </c>
      <c r="F20" s="56">
        <f>+Garry!I74</f>
        <v>0</v>
      </c>
      <c r="G20" s="56">
        <v>0</v>
      </c>
      <c r="H20" s="56">
        <f t="shared" si="0"/>
        <v>98.25</v>
      </c>
      <c r="I20" s="56">
        <f t="shared" si="1"/>
        <v>14.600000000000001</v>
      </c>
      <c r="J20" s="56">
        <f>+Garry!I48</f>
        <v>4.55</v>
      </c>
      <c r="K20" s="57">
        <f t="shared" si="2"/>
        <v>117.39999999999999</v>
      </c>
      <c r="M20" s="55">
        <f>+COUNTIF(Garry!$J$5:$J$32,"&gt;0")</f>
        <v>15</v>
      </c>
      <c r="N20" s="56">
        <f>+Garry!J34</f>
        <v>75.09999999999998</v>
      </c>
      <c r="P20" s="55">
        <f>+COUNTIF(Garry!$K$5:$K$32,"&gt;0")</f>
        <v>10</v>
      </c>
      <c r="Q20" s="56">
        <f>+Garry!K34</f>
        <v>54.3</v>
      </c>
      <c r="S20" s="55">
        <f>+COUNTIF(Garry!$L$5:$L$32,"&gt;0")</f>
        <v>6</v>
      </c>
      <c r="T20" s="56">
        <f>+Garry!L34</f>
        <v>30.700000000000003</v>
      </c>
      <c r="V20" s="55">
        <f>+COUNTIF(Garry!$M$5:$M$32,"&gt;0")</f>
        <v>6</v>
      </c>
      <c r="W20" s="56">
        <f>+Garry!M34</f>
        <v>30.700000000000003</v>
      </c>
      <c r="Z20" s="58"/>
      <c r="AA20" s="57"/>
    </row>
    <row r="21" spans="1:27" s="51" customFormat="1" ht="15" customHeight="1">
      <c r="A21" s="54" t="s">
        <v>464</v>
      </c>
      <c r="C21" s="55">
        <f>+COUNTIF(Losurdo!$I$5:$I$32,"&gt;0")</f>
        <v>26</v>
      </c>
      <c r="D21" s="56">
        <f>+Losurdo!I34</f>
        <v>90.35000000000004</v>
      </c>
      <c r="E21" s="56">
        <f>+Losurdo!I73</f>
        <v>6.350000000000001</v>
      </c>
      <c r="F21" s="56">
        <f>+Losurdo!I82</f>
        <v>0</v>
      </c>
      <c r="G21" s="56">
        <v>0.65</v>
      </c>
      <c r="H21" s="56">
        <f t="shared" si="0"/>
        <v>96.05000000000004</v>
      </c>
      <c r="I21" s="56">
        <f t="shared" si="1"/>
        <v>8.1</v>
      </c>
      <c r="J21" s="56">
        <f>+Losurdo!I48</f>
        <v>5.700000000000001</v>
      </c>
      <c r="K21" s="57">
        <f t="shared" si="2"/>
        <v>109.85000000000004</v>
      </c>
      <c r="M21" s="55">
        <f>+COUNTIF(Losurdo!$J$5:$J$32,"&gt;0")</f>
        <v>20</v>
      </c>
      <c r="N21" s="56">
        <f>+Losurdo!J34</f>
        <v>79.85000000000001</v>
      </c>
      <c r="P21" s="55">
        <f>+COUNTIF(Losurdo!$K$5:$K$32,"&gt;0")</f>
        <v>8</v>
      </c>
      <c r="Q21" s="56">
        <f>+Losurdo!K34</f>
        <v>29.95</v>
      </c>
      <c r="S21" s="55">
        <f>+COUNTIF(Losurdo!$L$5:$L$32,"&gt;0")</f>
        <v>3</v>
      </c>
      <c r="T21" s="56">
        <f>+Losurdo!L34</f>
        <v>6.15</v>
      </c>
      <c r="V21" s="55">
        <f>+COUNTIF(Losurdo!$M$5:$M$32,"&gt;0")</f>
        <v>3</v>
      </c>
      <c r="W21" s="56">
        <f>+Losurdo!M34</f>
        <v>6.15</v>
      </c>
      <c r="Z21" s="58"/>
      <c r="AA21" s="57"/>
    </row>
    <row r="22" spans="1:27" s="51" customFormat="1" ht="15" customHeight="1">
      <c r="A22" s="54" t="s">
        <v>779</v>
      </c>
      <c r="C22" s="55">
        <f>+COUNTIF(Kumar!$I$5:$I$32,"&gt;0")</f>
        <v>27</v>
      </c>
      <c r="D22" s="56">
        <f>+Kumar!I34</f>
        <v>88.25000000000004</v>
      </c>
      <c r="E22" s="56">
        <f>+Kumar!I70</f>
        <v>8.9</v>
      </c>
      <c r="F22" s="56">
        <f>+Kumar!I79</f>
        <v>0</v>
      </c>
      <c r="G22" s="56">
        <v>1.8</v>
      </c>
      <c r="H22" s="56">
        <f t="shared" si="0"/>
        <v>95.35000000000005</v>
      </c>
      <c r="I22" s="56">
        <f t="shared" si="1"/>
        <v>7.4</v>
      </c>
      <c r="J22" s="56">
        <f>+Kumar!I48</f>
        <v>4.05</v>
      </c>
      <c r="K22" s="57">
        <f t="shared" si="2"/>
        <v>106.80000000000005</v>
      </c>
      <c r="M22" s="55">
        <f>+COUNTIF(Kumar!$J$5:$J$32,"&gt;0")</f>
        <v>15</v>
      </c>
      <c r="N22" s="56">
        <f>+Kumar!J34</f>
        <v>63.949999999999996</v>
      </c>
      <c r="P22" s="55">
        <f>+COUNTIF(Kumar!$K$5:$K$32,"&gt;0")</f>
        <v>13</v>
      </c>
      <c r="Q22" s="56">
        <f>+Kumar!K34</f>
        <v>55.8</v>
      </c>
      <c r="S22" s="55">
        <f>+COUNTIF(Kumar!$L$5:$L$32,"&gt;0")</f>
        <v>4</v>
      </c>
      <c r="T22" s="56">
        <f>+Kumar!L34</f>
        <v>20.5</v>
      </c>
      <c r="V22" s="55">
        <f>+COUNTIF(Kumar!$M$5:$M$32,"&gt;0")</f>
        <v>3</v>
      </c>
      <c r="W22" s="56">
        <f>+Kumar!M34</f>
        <v>13.85</v>
      </c>
      <c r="Z22" s="58"/>
      <c r="AA22" s="57"/>
    </row>
    <row r="23" spans="1:27" s="51" customFormat="1" ht="15" customHeight="1">
      <c r="A23" s="54" t="s">
        <v>189</v>
      </c>
      <c r="C23" s="55">
        <f>+COUNTIF('Je. Pass'!$I$5:$I$32,"&gt;0")</f>
        <v>26</v>
      </c>
      <c r="D23" s="56">
        <f>+'Je. Pass'!I34</f>
        <v>104.35000000000002</v>
      </c>
      <c r="E23" s="56">
        <f>+'Je. Pass'!I64</f>
        <v>2.95</v>
      </c>
      <c r="F23" s="56">
        <f>+'Je. Pass'!I73</f>
        <v>-1</v>
      </c>
      <c r="G23" s="56">
        <v>11.15</v>
      </c>
      <c r="H23" s="56">
        <f t="shared" si="0"/>
        <v>95.15000000000002</v>
      </c>
      <c r="I23" s="56">
        <f t="shared" si="1"/>
        <v>7.15</v>
      </c>
      <c r="J23" s="56">
        <f>+'Je. Pass'!I47</f>
        <v>1.55</v>
      </c>
      <c r="K23" s="57">
        <f t="shared" si="2"/>
        <v>103.85000000000002</v>
      </c>
      <c r="M23" s="55">
        <f>+COUNTIF('Je. Pass'!$J$5:$J$32,"&gt;0")</f>
        <v>14</v>
      </c>
      <c r="N23" s="56">
        <f>+'Je. Pass'!J34</f>
        <v>60</v>
      </c>
      <c r="P23" s="55">
        <f>+COUNTIF('Je. Pass'!$K$5:$K$32,"&gt;0")</f>
        <v>9</v>
      </c>
      <c r="Q23" s="56">
        <f>+'Je. Pass'!K34</f>
        <v>39.15</v>
      </c>
      <c r="S23" s="55">
        <f>+COUNTIF('Je. Pass'!$L$5:$L$32,"&gt;0")</f>
        <v>4</v>
      </c>
      <c r="T23" s="56">
        <f>+'Je. Pass'!L34</f>
        <v>18.700000000000003</v>
      </c>
      <c r="V23" s="55">
        <f>+COUNTIF('Je. Pass'!$M$5:$M$32,"&gt;0")</f>
        <v>0</v>
      </c>
      <c r="W23" s="56">
        <f>+'Je. Pass'!M34</f>
        <v>0</v>
      </c>
      <c r="Z23" s="58"/>
      <c r="AA23" s="57"/>
    </row>
    <row r="24" spans="1:27" s="51" customFormat="1" ht="15" customHeight="1">
      <c r="A24" s="54" t="s">
        <v>10</v>
      </c>
      <c r="C24" s="55">
        <f>+COUNTIF(Hunt!$I$5:$I$32,"&gt;0")</f>
        <v>28</v>
      </c>
      <c r="D24" s="56">
        <f>+Hunt!I34</f>
        <v>75.95000000000006</v>
      </c>
      <c r="E24" s="56">
        <f>+Hunt!I65</f>
        <v>3.15</v>
      </c>
      <c r="F24" s="56">
        <f>+Hunt!I74</f>
        <v>10.5</v>
      </c>
      <c r="G24" s="56">
        <v>0</v>
      </c>
      <c r="H24" s="56">
        <f t="shared" si="0"/>
        <v>89.60000000000007</v>
      </c>
      <c r="I24" s="56">
        <f t="shared" si="1"/>
        <v>1.6500000000000001</v>
      </c>
      <c r="J24" s="56">
        <f>+Hunt!I48</f>
        <v>9.55</v>
      </c>
      <c r="K24" s="57">
        <f t="shared" si="2"/>
        <v>100.80000000000007</v>
      </c>
      <c r="M24" s="55">
        <f>+COUNTIF(Hunt!$J$5:$J$32,"&gt;0")</f>
        <v>12</v>
      </c>
      <c r="N24" s="56">
        <f>+Hunt!J34</f>
        <v>45.1</v>
      </c>
      <c r="P24" s="55">
        <f>+COUNTIF(Hunt!$K$5:$K$32,"&gt;0")</f>
        <v>6</v>
      </c>
      <c r="Q24" s="56">
        <f>+Hunt!K34</f>
        <v>28.95</v>
      </c>
      <c r="S24" s="55">
        <f>+COUNTIF(Hunt!$L$5:$L$32,"&gt;0")</f>
        <v>5</v>
      </c>
      <c r="T24" s="56">
        <f>+Hunt!L34</f>
        <v>16.95</v>
      </c>
      <c r="V24" s="55">
        <f>+COUNTIF(Hunt!$M$5:$M$32,"&gt;0")</f>
        <v>1</v>
      </c>
      <c r="W24" s="56">
        <f>+Hunt!M34</f>
        <v>5.85</v>
      </c>
      <c r="Z24" s="58"/>
      <c r="AA24" s="57"/>
    </row>
    <row r="25" spans="1:27" s="51" customFormat="1" ht="15" customHeight="1">
      <c r="A25" s="54" t="s">
        <v>515</v>
      </c>
      <c r="C25" s="55">
        <f>+COUNTIF(Schwartz!$I$5:$I$32,"&gt;0")</f>
        <v>28</v>
      </c>
      <c r="D25" s="56">
        <f>+Schwartz!I34</f>
        <v>83.85000000000002</v>
      </c>
      <c r="E25" s="56">
        <f>+Schwartz!I68</f>
        <v>6.6000000000000005</v>
      </c>
      <c r="F25" s="56">
        <f>+Schwartz!I77</f>
        <v>0</v>
      </c>
      <c r="G25" s="56">
        <v>0</v>
      </c>
      <c r="H25" s="56">
        <f t="shared" si="0"/>
        <v>90.45000000000002</v>
      </c>
      <c r="I25" s="56">
        <f t="shared" si="1"/>
        <v>2.5</v>
      </c>
      <c r="J25" s="56">
        <f>+Schwartz!I48</f>
        <v>7.15</v>
      </c>
      <c r="K25" s="57">
        <f t="shared" si="2"/>
        <v>100.10000000000002</v>
      </c>
      <c r="M25" s="55">
        <f>+COUNTIF(Schwartz!$J$5:$J$32,"&gt;0")</f>
        <v>17</v>
      </c>
      <c r="N25" s="56">
        <f>+Schwartz!J34</f>
        <v>65.2</v>
      </c>
      <c r="P25" s="55">
        <f>+COUNTIF(Schwartz!$K$5:$K$32,"&gt;0")</f>
        <v>14</v>
      </c>
      <c r="Q25" s="56">
        <f>+Schwartz!K34</f>
        <v>61.1</v>
      </c>
      <c r="S25" s="55">
        <f>+COUNTIF(Schwartz!$L$5:$L$32,"&gt;0")</f>
        <v>9</v>
      </c>
      <c r="T25" s="56">
        <f>+Schwartz!L34</f>
        <v>44.4</v>
      </c>
      <c r="V25" s="55">
        <f>+COUNTIF(Schwartz!$M$5:$M$32,"&gt;0")</f>
        <v>4</v>
      </c>
      <c r="W25" s="56">
        <f>+Schwartz!M34</f>
        <v>22.800000000000004</v>
      </c>
      <c r="Z25" s="58"/>
      <c r="AA25" s="57"/>
    </row>
    <row r="26" spans="1:27" s="51" customFormat="1" ht="15" customHeight="1">
      <c r="A26" s="54" t="s">
        <v>368</v>
      </c>
      <c r="C26" s="55">
        <f>+COUNTIF(Stansifer!$I$5:$I$32,"&gt;0")</f>
        <v>26</v>
      </c>
      <c r="D26" s="56">
        <f>+Stansifer!I34</f>
        <v>88.70000000000005</v>
      </c>
      <c r="E26" s="56">
        <f>+Stansifer!I64</f>
        <v>0</v>
      </c>
      <c r="F26" s="56">
        <f>+Stansifer!I73</f>
        <v>0</v>
      </c>
      <c r="G26" s="56">
        <v>0</v>
      </c>
      <c r="H26" s="56">
        <f t="shared" si="0"/>
        <v>88.70000000000005</v>
      </c>
      <c r="I26" s="56">
        <f t="shared" si="1"/>
        <v>0.75</v>
      </c>
      <c r="J26" s="56">
        <f>+Stansifer!I47</f>
        <v>2.0500000000000003</v>
      </c>
      <c r="K26" s="57">
        <f t="shared" si="2"/>
        <v>91.50000000000004</v>
      </c>
      <c r="M26" s="55">
        <f>+COUNTIF(Stansifer!$J$5:$J$32,"&gt;0")</f>
        <v>17</v>
      </c>
      <c r="N26" s="56">
        <f>+Stansifer!J34</f>
        <v>71.5</v>
      </c>
      <c r="P26" s="55">
        <f>+COUNTIF(Stansifer!$K$5:$K$32,"&gt;0")</f>
        <v>15</v>
      </c>
      <c r="Q26" s="56">
        <f>+Stansifer!K34</f>
        <v>67.3</v>
      </c>
      <c r="S26" s="55">
        <f>+COUNTIF(Stansifer!$L$5:$L$32,"&gt;0")</f>
        <v>9</v>
      </c>
      <c r="T26" s="56">
        <f>+Stansifer!L34</f>
        <v>43.8</v>
      </c>
      <c r="V26" s="55">
        <f>+COUNTIF(Stansifer!$M$5:$M$32,"&gt;0")</f>
        <v>3</v>
      </c>
      <c r="W26" s="56">
        <f>+Stansifer!M34</f>
        <v>4.8500000000000005</v>
      </c>
      <c r="Z26" s="58"/>
      <c r="AA26" s="57"/>
    </row>
    <row r="27" spans="1:23" s="51" customFormat="1" ht="15" customHeight="1" thickBo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4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ht="7.5" customHeight="1"/>
    <row r="29" spans="3:20" ht="15.75">
      <c r="C29" s="75" t="s">
        <v>181</v>
      </c>
      <c r="D29" s="75"/>
      <c r="E29" s="75"/>
      <c r="F29" s="75"/>
      <c r="H29" s="52" t="s">
        <v>57</v>
      </c>
      <c r="I29" s="65" t="s">
        <v>66</v>
      </c>
      <c r="J29" s="65" t="s">
        <v>2</v>
      </c>
      <c r="K29" s="65" t="s">
        <v>3</v>
      </c>
      <c r="L29" s="65"/>
      <c r="M29" s="78" t="s">
        <v>81</v>
      </c>
      <c r="N29" s="78"/>
      <c r="P29" s="78" t="s">
        <v>82</v>
      </c>
      <c r="Q29" s="78"/>
      <c r="R29" s="78"/>
      <c r="S29" s="78"/>
      <c r="T29" s="78"/>
    </row>
    <row r="30" spans="8:9" ht="6" customHeight="1">
      <c r="H30" s="66"/>
      <c r="I30" s="67"/>
    </row>
    <row r="31" spans="3:20" ht="15.75">
      <c r="C31" s="73" t="s">
        <v>67</v>
      </c>
      <c r="D31" s="73"/>
      <c r="E31" s="74">
        <f>+SUM(H7:H26)</f>
        <v>2051.050000000001</v>
      </c>
      <c r="F31" s="74"/>
      <c r="H31" s="68">
        <v>2008</v>
      </c>
      <c r="I31" s="69">
        <v>88</v>
      </c>
      <c r="J31" s="70">
        <f>SUM(C7:C26)</f>
        <v>539</v>
      </c>
      <c r="K31" s="71">
        <f>+SUM(H7:H26)</f>
        <v>2051.050000000001</v>
      </c>
      <c r="L31" s="71"/>
      <c r="M31" s="68" t="s">
        <v>65</v>
      </c>
      <c r="N31" s="71">
        <f>ROUND(E35*0.25,0)</f>
        <v>753</v>
      </c>
      <c r="O31" s="71"/>
      <c r="P31" s="68" t="s">
        <v>71</v>
      </c>
      <c r="Q31" s="69">
        <f>+ROUND(($E$35-N31)*0.29,0)</f>
        <v>655</v>
      </c>
      <c r="S31" s="68" t="s">
        <v>76</v>
      </c>
      <c r="T31" s="69">
        <f>+ROUND(($E$35-N31)*0.07,0)</f>
        <v>158</v>
      </c>
    </row>
    <row r="32" spans="3:20" ht="15.75">
      <c r="C32" s="73" t="s">
        <v>14</v>
      </c>
      <c r="D32" s="73"/>
      <c r="E32" s="74">
        <f>+SUM(I7:I26)</f>
        <v>975.15</v>
      </c>
      <c r="F32" s="74"/>
      <c r="H32" s="68">
        <v>2009</v>
      </c>
      <c r="I32" s="69">
        <v>97</v>
      </c>
      <c r="J32" s="70">
        <f>SUM(M7:M26)</f>
        <v>336</v>
      </c>
      <c r="K32" s="71">
        <f>SUM(N7:N26)</f>
        <v>1444.3</v>
      </c>
      <c r="L32" s="71"/>
      <c r="M32" s="68" t="s">
        <v>71</v>
      </c>
      <c r="N32" s="71">
        <f>ROUND(0.5*N31,0)</f>
        <v>377</v>
      </c>
      <c r="O32" s="71"/>
      <c r="P32" s="68" t="s">
        <v>72</v>
      </c>
      <c r="Q32" s="69">
        <f>+ROUND(($E$35-N31)*0.18,0)</f>
        <v>406</v>
      </c>
      <c r="S32" s="68" t="s">
        <v>77</v>
      </c>
      <c r="T32" s="69">
        <f>+ROUND(($E$35-N31)*0.05,0)</f>
        <v>113</v>
      </c>
    </row>
    <row r="33" spans="3:20" ht="15.75">
      <c r="C33" s="73" t="s">
        <v>64</v>
      </c>
      <c r="D33" s="73"/>
      <c r="E33" s="74">
        <f>+SUM(J7:J26)</f>
        <v>110.85</v>
      </c>
      <c r="F33" s="74"/>
      <c r="H33" s="68">
        <v>2010</v>
      </c>
      <c r="I33" s="69">
        <v>107</v>
      </c>
      <c r="J33" s="70">
        <f>SUM(P7:P26)</f>
        <v>245</v>
      </c>
      <c r="K33" s="71">
        <f>SUM(Q7:Q26)</f>
        <v>1096.8</v>
      </c>
      <c r="L33" s="71"/>
      <c r="M33" s="68" t="s">
        <v>72</v>
      </c>
      <c r="N33" s="71">
        <f>ROUND(0.35*N31,0)</f>
        <v>264</v>
      </c>
      <c r="O33" s="71"/>
      <c r="P33" s="68" t="s">
        <v>73</v>
      </c>
      <c r="Q33" s="69">
        <f>+ROUND(($E$35-N31)*0.14,0)</f>
        <v>316</v>
      </c>
      <c r="S33" s="68" t="s">
        <v>78</v>
      </c>
      <c r="T33" s="69">
        <f>+ROUND(($E$35-N31)*0.04,0)</f>
        <v>90</v>
      </c>
    </row>
    <row r="34" spans="1:20" ht="15.75">
      <c r="A34" s="72"/>
      <c r="C34" s="73" t="s">
        <v>68</v>
      </c>
      <c r="D34" s="73"/>
      <c r="E34" s="74">
        <f>+SUM(K7:K26)</f>
        <v>3137.050000000001</v>
      </c>
      <c r="F34" s="74"/>
      <c r="H34" s="68">
        <v>2011</v>
      </c>
      <c r="I34" s="69">
        <v>117</v>
      </c>
      <c r="J34" s="70">
        <f>SUM(S7:S26)</f>
        <v>168</v>
      </c>
      <c r="K34" s="71">
        <f>SUM(T7:T26)</f>
        <v>752.8000000000001</v>
      </c>
      <c r="L34" s="71"/>
      <c r="M34" s="68" t="s">
        <v>73</v>
      </c>
      <c r="N34" s="71">
        <f>N31-N32-N33</f>
        <v>112</v>
      </c>
      <c r="O34" s="71"/>
      <c r="P34" s="68" t="s">
        <v>74</v>
      </c>
      <c r="Q34" s="69">
        <f>+ROUND(($E$35-N31)*0.11,0)</f>
        <v>248</v>
      </c>
      <c r="S34" s="68" t="s">
        <v>79</v>
      </c>
      <c r="T34" s="69">
        <f>+ROUND(($E$35-N31)*0.02,0)</f>
        <v>45</v>
      </c>
    </row>
    <row r="35" spans="3:20" ht="15.75">
      <c r="C35" s="73" t="s">
        <v>69</v>
      </c>
      <c r="D35" s="73"/>
      <c r="E35" s="80">
        <f>FLOOR(SUMIF(K7:K26,"&lt;=88",K7:K26)+88*COUNTIF(K7:K26,"&gt;88"),1)+1285-34</f>
        <v>3011</v>
      </c>
      <c r="F35" s="80"/>
      <c r="H35" s="68">
        <v>2012</v>
      </c>
      <c r="I35" s="69">
        <v>128</v>
      </c>
      <c r="J35" s="70">
        <f>SUM(V7:V26)</f>
        <v>91</v>
      </c>
      <c r="K35" s="71">
        <f>SUM(W7:W26)</f>
        <v>400.75</v>
      </c>
      <c r="L35" s="71"/>
      <c r="M35" s="68" t="s">
        <v>74</v>
      </c>
      <c r="N35" s="71">
        <v>0</v>
      </c>
      <c r="O35" s="71"/>
      <c r="P35" s="68" t="s">
        <v>75</v>
      </c>
      <c r="Q35" s="69">
        <f>+ROUND(($E$35-N31)*0.09,0)</f>
        <v>203</v>
      </c>
      <c r="S35" s="68" t="s">
        <v>80</v>
      </c>
      <c r="T35" s="69">
        <f>(E35-N31)-SUM(Q31:Q35)-SUM(T31:T34)</f>
        <v>24</v>
      </c>
    </row>
    <row r="36" spans="1:6" ht="15.75">
      <c r="A36" s="72"/>
      <c r="C36" s="73" t="s">
        <v>70</v>
      </c>
      <c r="D36" s="73"/>
      <c r="E36" s="80">
        <v>1308.75</v>
      </c>
      <c r="F36" s="80"/>
    </row>
    <row r="37" spans="1:3" ht="12.75">
      <c r="A37" s="72"/>
      <c r="B37" s="76"/>
      <c r="C37" s="76"/>
    </row>
  </sheetData>
  <sheetProtection/>
  <mergeCells count="22">
    <mergeCell ref="C32:D32"/>
    <mergeCell ref="E31:F31"/>
    <mergeCell ref="P29:T29"/>
    <mergeCell ref="C36:D36"/>
    <mergeCell ref="Q1:W1"/>
    <mergeCell ref="E33:F33"/>
    <mergeCell ref="E34:F34"/>
    <mergeCell ref="E35:F35"/>
    <mergeCell ref="E36:F36"/>
    <mergeCell ref="C33:D33"/>
    <mergeCell ref="M29:N29"/>
    <mergeCell ref="C31:D31"/>
    <mergeCell ref="C34:D34"/>
    <mergeCell ref="C35:D35"/>
    <mergeCell ref="E32:F32"/>
    <mergeCell ref="C29:F29"/>
    <mergeCell ref="B37:C37"/>
    <mergeCell ref="V3:W3"/>
    <mergeCell ref="C3:K3"/>
    <mergeCell ref="M3:N3"/>
    <mergeCell ref="P3:Q3"/>
    <mergeCell ref="S3:T3"/>
  </mergeCells>
  <printOptions horizontalCentered="1"/>
  <pageMargins left="0.25" right="0.25" top="0.75" bottom="0.75" header="0.5" footer="0.5"/>
  <pageSetup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529</v>
      </c>
      <c r="C5" s="4" t="s">
        <v>29</v>
      </c>
      <c r="D5" s="4" t="s">
        <v>48</v>
      </c>
      <c r="E5" s="13" t="s">
        <v>53</v>
      </c>
      <c r="F5" s="14">
        <v>13.7</v>
      </c>
      <c r="G5" s="1">
        <v>2012</v>
      </c>
      <c r="I5" s="16">
        <f aca="true" t="shared" si="0" ref="I5:M14">+IF($G5&gt;=I$3,$F5,0)</f>
        <v>13.7</v>
      </c>
      <c r="J5" s="16">
        <f t="shared" si="0"/>
        <v>13.7</v>
      </c>
      <c r="K5" s="16">
        <f t="shared" si="0"/>
        <v>13.7</v>
      </c>
      <c r="L5" s="16">
        <f t="shared" si="0"/>
        <v>13.7</v>
      </c>
      <c r="M5" s="16">
        <f t="shared" si="0"/>
        <v>13.7</v>
      </c>
    </row>
    <row r="6" spans="1:13" ht="12.75">
      <c r="A6" s="8">
        <v>2</v>
      </c>
      <c r="B6" s="21" t="s">
        <v>602</v>
      </c>
      <c r="C6" s="4" t="s">
        <v>34</v>
      </c>
      <c r="D6" s="4" t="s">
        <v>28</v>
      </c>
      <c r="E6" s="13" t="s">
        <v>53</v>
      </c>
      <c r="F6" s="14">
        <v>5</v>
      </c>
      <c r="G6" s="1">
        <v>2012</v>
      </c>
      <c r="I6" s="16">
        <f t="shared" si="0"/>
        <v>5</v>
      </c>
      <c r="J6" s="16">
        <f t="shared" si="0"/>
        <v>5</v>
      </c>
      <c r="K6" s="16">
        <f t="shared" si="0"/>
        <v>5</v>
      </c>
      <c r="L6" s="16">
        <f t="shared" si="0"/>
        <v>5</v>
      </c>
      <c r="M6" s="16">
        <f t="shared" si="0"/>
        <v>5</v>
      </c>
    </row>
    <row r="7" spans="1:13" ht="12.75">
      <c r="A7" s="8">
        <v>3</v>
      </c>
      <c r="B7" s="21" t="s">
        <v>705</v>
      </c>
      <c r="C7" s="4" t="s">
        <v>22</v>
      </c>
      <c r="D7" s="4" t="s">
        <v>23</v>
      </c>
      <c r="E7" s="13" t="s">
        <v>53</v>
      </c>
      <c r="F7" s="14">
        <v>3.3</v>
      </c>
      <c r="G7" s="1">
        <v>2012</v>
      </c>
      <c r="I7" s="16">
        <f t="shared" si="0"/>
        <v>3.3</v>
      </c>
      <c r="J7" s="16">
        <f t="shared" si="0"/>
        <v>3.3</v>
      </c>
      <c r="K7" s="16">
        <f t="shared" si="0"/>
        <v>3.3</v>
      </c>
      <c r="L7" s="16">
        <f t="shared" si="0"/>
        <v>3.3</v>
      </c>
      <c r="M7" s="16">
        <f t="shared" si="0"/>
        <v>3.3</v>
      </c>
    </row>
    <row r="8" spans="1:13" ht="12.75">
      <c r="A8" s="8">
        <v>4</v>
      </c>
      <c r="B8" s="21" t="s">
        <v>707</v>
      </c>
      <c r="C8" s="4" t="s">
        <v>41</v>
      </c>
      <c r="D8" s="4" t="s">
        <v>23</v>
      </c>
      <c r="E8" s="13" t="s">
        <v>53</v>
      </c>
      <c r="F8" s="14">
        <v>3.3</v>
      </c>
      <c r="G8" s="1">
        <v>2012</v>
      </c>
      <c r="I8" s="16">
        <f t="shared" si="0"/>
        <v>3.3</v>
      </c>
      <c r="J8" s="16">
        <f t="shared" si="0"/>
        <v>3.3</v>
      </c>
      <c r="K8" s="16">
        <f t="shared" si="0"/>
        <v>3.3</v>
      </c>
      <c r="L8" s="16">
        <f t="shared" si="0"/>
        <v>3.3</v>
      </c>
      <c r="M8" s="16">
        <f t="shared" si="0"/>
        <v>3.3</v>
      </c>
    </row>
    <row r="9" spans="1:13" ht="12.75">
      <c r="A9" s="8">
        <v>5</v>
      </c>
      <c r="B9" s="21" t="s">
        <v>493</v>
      </c>
      <c r="C9" s="4" t="s">
        <v>41</v>
      </c>
      <c r="D9" s="4" t="s">
        <v>25</v>
      </c>
      <c r="E9" s="13" t="s">
        <v>53</v>
      </c>
      <c r="F9" s="14">
        <v>6.3</v>
      </c>
      <c r="G9" s="1">
        <v>2011</v>
      </c>
      <c r="I9" s="16">
        <f t="shared" si="0"/>
        <v>6.3</v>
      </c>
      <c r="J9" s="16">
        <f t="shared" si="0"/>
        <v>6.3</v>
      </c>
      <c r="K9" s="16">
        <f t="shared" si="0"/>
        <v>6.3</v>
      </c>
      <c r="L9" s="16">
        <f t="shared" si="0"/>
        <v>6.3</v>
      </c>
      <c r="M9" s="16">
        <f t="shared" si="0"/>
        <v>0</v>
      </c>
    </row>
    <row r="10" spans="1:13" ht="12.75">
      <c r="A10" s="8">
        <v>6</v>
      </c>
      <c r="B10" s="21" t="s">
        <v>388</v>
      </c>
      <c r="C10" s="4" t="s">
        <v>20</v>
      </c>
      <c r="D10" s="4" t="s">
        <v>33</v>
      </c>
      <c r="E10" s="13" t="s">
        <v>53</v>
      </c>
      <c r="F10" s="14">
        <v>6.1</v>
      </c>
      <c r="G10" s="1">
        <v>2011</v>
      </c>
      <c r="I10" s="16">
        <f t="shared" si="0"/>
        <v>6.1</v>
      </c>
      <c r="J10" s="16">
        <f t="shared" si="0"/>
        <v>6.1</v>
      </c>
      <c r="K10" s="16">
        <f t="shared" si="0"/>
        <v>6.1</v>
      </c>
      <c r="L10" s="16">
        <f t="shared" si="0"/>
        <v>6.1</v>
      </c>
      <c r="M10" s="16">
        <f t="shared" si="0"/>
        <v>0</v>
      </c>
    </row>
    <row r="11" spans="1:13" ht="12.75">
      <c r="A11" s="8">
        <v>7</v>
      </c>
      <c r="B11" s="21" t="s">
        <v>289</v>
      </c>
      <c r="C11" s="4" t="s">
        <v>41</v>
      </c>
      <c r="D11" s="4" t="s">
        <v>50</v>
      </c>
      <c r="E11" s="13" t="s">
        <v>53</v>
      </c>
      <c r="F11" s="14">
        <v>7</v>
      </c>
      <c r="G11" s="1">
        <v>2010</v>
      </c>
      <c r="I11" s="16">
        <f t="shared" si="0"/>
        <v>7</v>
      </c>
      <c r="J11" s="16">
        <f t="shared" si="0"/>
        <v>7</v>
      </c>
      <c r="K11" s="16">
        <f t="shared" si="0"/>
        <v>7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542</v>
      </c>
      <c r="C12" s="4" t="s">
        <v>20</v>
      </c>
      <c r="D12" s="4" t="s">
        <v>54</v>
      </c>
      <c r="E12" s="13" t="s">
        <v>53</v>
      </c>
      <c r="F12" s="14">
        <v>5.15</v>
      </c>
      <c r="G12" s="1">
        <v>2010</v>
      </c>
      <c r="I12" s="16">
        <f t="shared" si="0"/>
        <v>5.15</v>
      </c>
      <c r="J12" s="16">
        <f t="shared" si="0"/>
        <v>5.15</v>
      </c>
      <c r="K12" s="16">
        <f t="shared" si="0"/>
        <v>5.15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601</v>
      </c>
      <c r="C13" s="4" t="s">
        <v>22</v>
      </c>
      <c r="D13" s="4" t="s">
        <v>24</v>
      </c>
      <c r="E13" s="13" t="s">
        <v>53</v>
      </c>
      <c r="F13" s="14">
        <v>3</v>
      </c>
      <c r="G13" s="1">
        <v>2010</v>
      </c>
      <c r="I13" s="16">
        <f t="shared" si="0"/>
        <v>3</v>
      </c>
      <c r="J13" s="16">
        <f t="shared" si="0"/>
        <v>3</v>
      </c>
      <c r="K13" s="16">
        <f t="shared" si="0"/>
        <v>3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600</v>
      </c>
      <c r="C14" s="4" t="s">
        <v>20</v>
      </c>
      <c r="D14" s="4" t="s">
        <v>50</v>
      </c>
      <c r="E14" s="13" t="s">
        <v>53</v>
      </c>
      <c r="F14" s="14">
        <v>2.85</v>
      </c>
      <c r="G14" s="1">
        <v>2010</v>
      </c>
      <c r="I14" s="16">
        <f t="shared" si="0"/>
        <v>2.85</v>
      </c>
      <c r="J14" s="16">
        <f t="shared" si="0"/>
        <v>2.85</v>
      </c>
      <c r="K14" s="16">
        <f t="shared" si="0"/>
        <v>2.85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382</v>
      </c>
      <c r="C15" s="4" t="s">
        <v>18</v>
      </c>
      <c r="D15" s="4" t="s">
        <v>38</v>
      </c>
      <c r="E15" s="13" t="s">
        <v>53</v>
      </c>
      <c r="F15" s="14">
        <v>6.5</v>
      </c>
      <c r="G15" s="1">
        <v>2009</v>
      </c>
      <c r="I15" s="16">
        <f aca="true" t="shared" si="1" ref="I15:M24">+IF($G15&gt;=I$3,$F15,0)</f>
        <v>6.5</v>
      </c>
      <c r="J15" s="16">
        <f t="shared" si="1"/>
        <v>6.5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193</v>
      </c>
      <c r="C16" s="4" t="s">
        <v>22</v>
      </c>
      <c r="D16" s="4" t="s">
        <v>275</v>
      </c>
      <c r="E16" s="13" t="s">
        <v>53</v>
      </c>
      <c r="F16" s="14">
        <v>5.8</v>
      </c>
      <c r="G16" s="1">
        <v>2009</v>
      </c>
      <c r="I16" s="16">
        <f t="shared" si="1"/>
        <v>5.8</v>
      </c>
      <c r="J16" s="16">
        <f t="shared" si="1"/>
        <v>5.8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207</v>
      </c>
      <c r="C17" s="4" t="s">
        <v>21</v>
      </c>
      <c r="D17" s="4" t="s">
        <v>54</v>
      </c>
      <c r="E17" s="13" t="s">
        <v>53</v>
      </c>
      <c r="F17" s="14">
        <v>1.95</v>
      </c>
      <c r="G17" s="1">
        <v>2009</v>
      </c>
      <c r="I17" s="16">
        <f>+IF($G17&gt;=I$3,$F17,0)</f>
        <v>1.95</v>
      </c>
      <c r="J17" s="16">
        <f>+IF($G17&gt;=J$3,$F17,0)</f>
        <v>1.95</v>
      </c>
      <c r="K17" s="16">
        <f>+IF($G17&gt;=K$3,$F17,0)</f>
        <v>0</v>
      </c>
      <c r="L17" s="16">
        <f>+IF($G17&gt;=L$3,$F17,0)</f>
        <v>0</v>
      </c>
      <c r="M17" s="16">
        <f>+IF($G17&gt;=M$3,$F17,0)</f>
        <v>0</v>
      </c>
    </row>
    <row r="18" spans="1:13" ht="12.75">
      <c r="A18" s="8">
        <v>14</v>
      </c>
      <c r="B18" s="28" t="s">
        <v>445</v>
      </c>
      <c r="C18" s="4" t="s">
        <v>18</v>
      </c>
      <c r="D18" s="4" t="s">
        <v>60</v>
      </c>
      <c r="E18" s="13" t="s">
        <v>53</v>
      </c>
      <c r="F18" s="14">
        <v>1.8</v>
      </c>
      <c r="G18" s="1">
        <v>2009</v>
      </c>
      <c r="I18" s="16">
        <f t="shared" si="1"/>
        <v>1.8</v>
      </c>
      <c r="J18" s="16">
        <f t="shared" si="1"/>
        <v>1.8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246</v>
      </c>
      <c r="C19" s="4" t="s">
        <v>44</v>
      </c>
      <c r="D19" s="4" t="s">
        <v>61</v>
      </c>
      <c r="E19" s="13" t="s">
        <v>53</v>
      </c>
      <c r="F19" s="14">
        <v>1.25</v>
      </c>
      <c r="G19" s="1">
        <v>2009</v>
      </c>
      <c r="I19" s="16">
        <f t="shared" si="1"/>
        <v>1.25</v>
      </c>
      <c r="J19" s="16">
        <f t="shared" si="1"/>
        <v>1.25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87</v>
      </c>
      <c r="C20" s="4" t="s">
        <v>20</v>
      </c>
      <c r="D20" s="4" t="s">
        <v>26</v>
      </c>
      <c r="E20" s="13" t="s">
        <v>53</v>
      </c>
      <c r="F20" s="14">
        <v>7.75</v>
      </c>
      <c r="G20" s="2">
        <v>2008</v>
      </c>
      <c r="I20" s="16">
        <f t="shared" si="1"/>
        <v>7.75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88</v>
      </c>
      <c r="C21" s="4" t="s">
        <v>44</v>
      </c>
      <c r="D21" s="4" t="s">
        <v>275</v>
      </c>
      <c r="E21" s="13" t="s">
        <v>53</v>
      </c>
      <c r="F21" s="14">
        <v>6.2</v>
      </c>
      <c r="G21" s="2">
        <v>2008</v>
      </c>
      <c r="I21" s="16">
        <f t="shared" si="1"/>
        <v>6.2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89</v>
      </c>
      <c r="C22" s="4" t="s">
        <v>34</v>
      </c>
      <c r="D22" s="4" t="s">
        <v>186</v>
      </c>
      <c r="E22" s="13" t="s">
        <v>53</v>
      </c>
      <c r="F22" s="14">
        <v>4.2</v>
      </c>
      <c r="G22" s="1">
        <v>2008</v>
      </c>
      <c r="I22" s="16">
        <f t="shared" si="1"/>
        <v>4.2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465</v>
      </c>
      <c r="C23" s="4" t="s">
        <v>18</v>
      </c>
      <c r="D23" s="4" t="s">
        <v>30</v>
      </c>
      <c r="E23" s="13" t="s">
        <v>53</v>
      </c>
      <c r="F23" s="14">
        <v>1.3</v>
      </c>
      <c r="G23" s="1">
        <v>2008</v>
      </c>
      <c r="I23" s="16">
        <f t="shared" si="1"/>
        <v>1.3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755</v>
      </c>
      <c r="C24" s="4" t="s">
        <v>41</v>
      </c>
      <c r="D24" s="4" t="s">
        <v>36</v>
      </c>
      <c r="E24" s="13" t="s">
        <v>53</v>
      </c>
      <c r="F24" s="14">
        <v>0.9</v>
      </c>
      <c r="G24" s="1">
        <v>2008</v>
      </c>
      <c r="I24" s="16">
        <f t="shared" si="1"/>
        <v>0.9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8" t="s">
        <v>329</v>
      </c>
      <c r="C25" s="4" t="s">
        <v>22</v>
      </c>
      <c r="D25" s="4" t="s">
        <v>61</v>
      </c>
      <c r="E25" s="13" t="s">
        <v>53</v>
      </c>
      <c r="F25" s="9">
        <v>0.9</v>
      </c>
      <c r="G25" s="10">
        <v>2008</v>
      </c>
      <c r="I25" s="16">
        <f aca="true" t="shared" si="2" ref="I25:M32">+IF($G25&gt;=I$3,$F25,0)</f>
        <v>0.9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795</v>
      </c>
      <c r="C26" s="4" t="s">
        <v>20</v>
      </c>
      <c r="D26" s="4" t="s">
        <v>28</v>
      </c>
      <c r="E26" s="13" t="s">
        <v>53</v>
      </c>
      <c r="F26" s="14">
        <v>0.9</v>
      </c>
      <c r="G26" s="1">
        <v>2008</v>
      </c>
      <c r="I26" s="16">
        <f t="shared" si="2"/>
        <v>0.9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797</v>
      </c>
      <c r="C27" s="4" t="s">
        <v>20</v>
      </c>
      <c r="D27" s="4" t="s">
        <v>48</v>
      </c>
      <c r="E27" s="13" t="s">
        <v>53</v>
      </c>
      <c r="F27" s="14">
        <v>0.9</v>
      </c>
      <c r="G27" s="1">
        <v>2008</v>
      </c>
      <c r="I27" s="16">
        <f t="shared" si="2"/>
        <v>0.9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809</v>
      </c>
      <c r="C28" s="4" t="s">
        <v>41</v>
      </c>
      <c r="D28" s="4" t="s">
        <v>60</v>
      </c>
      <c r="E28" s="13" t="s">
        <v>53</v>
      </c>
      <c r="F28" s="14">
        <v>0.9</v>
      </c>
      <c r="G28" s="1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828</v>
      </c>
      <c r="C29" s="4" t="s">
        <v>34</v>
      </c>
      <c r="D29" s="4" t="s">
        <v>28</v>
      </c>
      <c r="E29" s="13" t="s">
        <v>53</v>
      </c>
      <c r="F29" s="14">
        <v>0.9</v>
      </c>
      <c r="G29" s="1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741</v>
      </c>
      <c r="C30" s="4" t="s">
        <v>22</v>
      </c>
      <c r="D30" s="4" t="s">
        <v>19</v>
      </c>
      <c r="E30" s="13" t="s">
        <v>53</v>
      </c>
      <c r="F30" s="14">
        <v>0.9</v>
      </c>
      <c r="G30" s="1">
        <v>2008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98.75000000000004</v>
      </c>
      <c r="J34" s="17">
        <f>+SUM(J5:J32)</f>
        <v>73</v>
      </c>
      <c r="K34" s="17">
        <f>+SUM(K5:K32)</f>
        <v>55.7</v>
      </c>
      <c r="L34" s="17">
        <f>+SUM(L5:L32)</f>
        <v>37.7</v>
      </c>
      <c r="M34" s="17">
        <f>+SUM(M5:M32)</f>
        <v>25.3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552</v>
      </c>
      <c r="C40" s="4" t="s">
        <v>29</v>
      </c>
      <c r="D40" s="4" t="s">
        <v>49</v>
      </c>
      <c r="E40" s="13" t="s">
        <v>85</v>
      </c>
      <c r="F40" s="14">
        <v>7.65</v>
      </c>
      <c r="G40" s="1">
        <v>2012</v>
      </c>
      <c r="I40" s="16">
        <f aca="true" t="shared" si="3" ref="I40:I45">+CEILING(IF($I$38&lt;=G40,F40*0.3,0),0.05)</f>
        <v>2.3000000000000003</v>
      </c>
      <c r="J40" s="16">
        <f aca="true" t="shared" si="4" ref="J40:J45">+CEILING(IF($J$38&lt;=G40,F40*0.3,0),0.05)</f>
        <v>2.3000000000000003</v>
      </c>
      <c r="K40" s="16">
        <f aca="true" t="shared" si="5" ref="K40:K45">+CEILING(IF($K$38&lt;=G40,F40*0.3,0),0.05)</f>
        <v>2.3000000000000003</v>
      </c>
      <c r="L40" s="16">
        <f aca="true" t="shared" si="6" ref="L40:L45">+CEILING(IF($L$38&lt;=G40,F40*0.3,0),0.05)</f>
        <v>2.3000000000000003</v>
      </c>
      <c r="M40" s="16">
        <f aca="true" t="shared" si="7" ref="M40:M45">+CEILING(IF($M$38&lt;=G40,F40*0.3,0),0.05)</f>
        <v>2.3000000000000003</v>
      </c>
    </row>
    <row r="41" spans="1:13" ht="12.75">
      <c r="A41" s="8">
        <v>2</v>
      </c>
      <c r="B41" s="3" t="s">
        <v>706</v>
      </c>
      <c r="C41" s="4" t="s">
        <v>22</v>
      </c>
      <c r="D41" s="4" t="s">
        <v>24</v>
      </c>
      <c r="E41" s="4" t="s">
        <v>85</v>
      </c>
      <c r="F41" s="18">
        <v>4.6</v>
      </c>
      <c r="G41" s="4">
        <v>2012</v>
      </c>
      <c r="I41" s="16">
        <f t="shared" si="3"/>
        <v>1.4000000000000001</v>
      </c>
      <c r="J41" s="16">
        <f t="shared" si="4"/>
        <v>1.4000000000000001</v>
      </c>
      <c r="K41" s="16">
        <f t="shared" si="5"/>
        <v>1.4000000000000001</v>
      </c>
      <c r="L41" s="16">
        <f t="shared" si="6"/>
        <v>1.4000000000000001</v>
      </c>
      <c r="M41" s="16">
        <f t="shared" si="7"/>
        <v>1.4000000000000001</v>
      </c>
    </row>
    <row r="42" spans="1:13" ht="12.75">
      <c r="A42" s="8">
        <v>3</v>
      </c>
      <c r="B42" s="15" t="s">
        <v>458</v>
      </c>
      <c r="C42" s="4" t="s">
        <v>21</v>
      </c>
      <c r="D42" s="4" t="s">
        <v>49</v>
      </c>
      <c r="E42" s="13" t="s">
        <v>85</v>
      </c>
      <c r="F42" s="14">
        <v>3</v>
      </c>
      <c r="G42" s="1">
        <v>2011</v>
      </c>
      <c r="I42" s="16">
        <f t="shared" si="3"/>
        <v>0.9</v>
      </c>
      <c r="J42" s="16">
        <f t="shared" si="4"/>
        <v>0.9</v>
      </c>
      <c r="K42" s="16">
        <f t="shared" si="5"/>
        <v>0.9</v>
      </c>
      <c r="L42" s="16">
        <f t="shared" si="6"/>
        <v>0.9</v>
      </c>
      <c r="M42" s="16">
        <f t="shared" si="7"/>
        <v>0</v>
      </c>
    </row>
    <row r="43" spans="1:13" ht="12.75">
      <c r="A43" s="8">
        <v>4</v>
      </c>
      <c r="B43" s="15" t="s">
        <v>156</v>
      </c>
      <c r="C43" s="4" t="s">
        <v>20</v>
      </c>
      <c r="D43" s="4" t="s">
        <v>52</v>
      </c>
      <c r="E43" s="13" t="s">
        <v>85</v>
      </c>
      <c r="F43" s="14">
        <v>1.25</v>
      </c>
      <c r="G43" s="1">
        <v>2008</v>
      </c>
      <c r="I43" s="16">
        <f t="shared" si="3"/>
        <v>0.4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/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5.000000000000001</v>
      </c>
      <c r="J47" s="12">
        <f>+SUM(J40:J46)</f>
        <v>4.6000000000000005</v>
      </c>
      <c r="K47" s="12">
        <f>+SUM(K40:K46)</f>
        <v>4.6000000000000005</v>
      </c>
      <c r="L47" s="12">
        <f>+SUM(L40:L46)</f>
        <v>4.6000000000000005</v>
      </c>
      <c r="M47" s="12">
        <f>+SUM(M40:M46)</f>
        <v>3.7</v>
      </c>
    </row>
    <row r="49" spans="1:13" ht="15.75">
      <c r="A49" s="84" t="s">
        <v>55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2008</v>
      </c>
      <c r="J51" s="7">
        <f>+J$3</f>
        <v>2009</v>
      </c>
      <c r="K51" s="7">
        <f>+K$3</f>
        <v>2010</v>
      </c>
      <c r="L51" s="7">
        <f>+L$3</f>
        <v>2011</v>
      </c>
      <c r="M51" s="7">
        <f>+M$3</f>
        <v>2012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492</v>
      </c>
      <c r="C53" s="4" t="s">
        <v>20</v>
      </c>
      <c r="D53" s="4" t="s">
        <v>50</v>
      </c>
      <c r="E53" s="13">
        <v>2007</v>
      </c>
      <c r="F53" s="14">
        <v>1.6</v>
      </c>
      <c r="G53" s="1">
        <v>2011</v>
      </c>
      <c r="I53" s="16">
        <f>+CEILING(IF($I$51=E53,F53,IF($I$51&lt;=G53,F53*0.3,0)),0.05)</f>
        <v>0.5</v>
      </c>
      <c r="J53" s="16">
        <f>+CEILING(IF($J$51&lt;=G53,F53*0.3,0),0.05)</f>
        <v>0.5</v>
      </c>
      <c r="K53" s="16">
        <f>+CEILING(IF($K$51&lt;=G53,F53*0.3,0),0.05)</f>
        <v>0.5</v>
      </c>
      <c r="L53" s="16">
        <f>+CEILING(IF($L$51&lt;=G53,F53*0.3,0),0.05)</f>
        <v>0.5</v>
      </c>
      <c r="M53" s="16">
        <f>CEILING(IF($M$51&lt;=G53,F53*0.3,0),0.05)</f>
        <v>0</v>
      </c>
    </row>
    <row r="54" spans="1:13" ht="12.75">
      <c r="A54" s="8">
        <v>2</v>
      </c>
      <c r="B54" s="21" t="s">
        <v>290</v>
      </c>
      <c r="C54" s="4" t="s">
        <v>20</v>
      </c>
      <c r="D54" s="4" t="s">
        <v>38</v>
      </c>
      <c r="E54" s="13">
        <v>2007</v>
      </c>
      <c r="F54" s="14">
        <v>3.3</v>
      </c>
      <c r="G54" s="1">
        <v>2010</v>
      </c>
      <c r="I54" s="16">
        <f aca="true" t="shared" si="8" ref="I54:I62">+CEILING(IF($I$51=E54,F54,IF($I$51&lt;=G54,F54*0.3,0)),0.05)</f>
        <v>1</v>
      </c>
      <c r="J54" s="16">
        <f aca="true" t="shared" si="9" ref="J54:J62">+CEILING(IF($J$51&lt;=G54,F54*0.3,0),0.05)</f>
        <v>1</v>
      </c>
      <c r="K54" s="16">
        <f aca="true" t="shared" si="10" ref="K54:K62">+CEILING(IF($K$51&lt;=G54,F54*0.3,0),0.05)</f>
        <v>1</v>
      </c>
      <c r="L54" s="16">
        <f aca="true" t="shared" si="11" ref="L54:L62">+CEILING(IF($L$51&lt;=G54,F54*0.3,0),0.05)</f>
        <v>0</v>
      </c>
      <c r="M54" s="16">
        <f aca="true" t="shared" si="12" ref="M54:M62">CEILING(IF($M$51&lt;=G54,F54*0.3,0),0.05)</f>
        <v>0</v>
      </c>
    </row>
    <row r="55" spans="1:13" ht="12.75">
      <c r="A55" s="8">
        <v>3</v>
      </c>
      <c r="B55" s="21" t="s">
        <v>201</v>
      </c>
      <c r="C55" s="4" t="s">
        <v>22</v>
      </c>
      <c r="D55" s="4" t="s">
        <v>39</v>
      </c>
      <c r="E55" s="13">
        <v>2007</v>
      </c>
      <c r="F55" s="14">
        <v>7.7</v>
      </c>
      <c r="G55" s="1">
        <v>2009</v>
      </c>
      <c r="I55" s="16">
        <f t="shared" si="8"/>
        <v>2.35</v>
      </c>
      <c r="J55" s="16">
        <f t="shared" si="9"/>
        <v>2.35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425</v>
      </c>
      <c r="C56" s="4" t="s">
        <v>41</v>
      </c>
      <c r="D56" s="4" t="s">
        <v>25</v>
      </c>
      <c r="E56" s="13">
        <v>2007</v>
      </c>
      <c r="F56" s="14">
        <v>5.15</v>
      </c>
      <c r="G56" s="1">
        <v>2008</v>
      </c>
      <c r="I56" s="16">
        <f t="shared" si="8"/>
        <v>1.55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/>
      <c r="D58" s="4"/>
      <c r="E58" s="13"/>
      <c r="F58" s="14"/>
      <c r="G58" s="1"/>
      <c r="I58" s="16">
        <f>+CEILING(IF($I$51=E58,F58,IF($I$51&lt;=G58,F58*0.3,0)),0.05)</f>
        <v>0</v>
      </c>
      <c r="J58" s="16">
        <f>+CEILING(IF($J$51&lt;=G58,F58*0.3,0),0.05)</f>
        <v>0</v>
      </c>
      <c r="K58" s="16">
        <f>+CEILING(IF($K$51&lt;=G58,F58*0.3,0),0.05)</f>
        <v>0</v>
      </c>
      <c r="L58" s="16">
        <f>+CEILING(IF($L$51&lt;=G58,F58*0.3,0),0.05)</f>
        <v>0</v>
      </c>
      <c r="M58" s="16">
        <f>CEILING(IF($M$51&lt;=G58,F58*0.3,0),0.05)</f>
        <v>0</v>
      </c>
    </row>
    <row r="59" spans="1:13" ht="12.75">
      <c r="A59" s="8">
        <v>7</v>
      </c>
      <c r="B59" s="21"/>
      <c r="D59" s="4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21"/>
      <c r="D60" s="4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21"/>
      <c r="D61" s="4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5.4</v>
      </c>
      <c r="J64" s="17">
        <f>+SUM(J53:J63)</f>
        <v>3.85</v>
      </c>
      <c r="K64" s="17">
        <f>+SUM(K53:K63)</f>
        <v>1.5</v>
      </c>
      <c r="L64" s="17">
        <f>+SUM(L53:L63)</f>
        <v>0.5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84" t="s">
        <v>56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59</v>
      </c>
      <c r="C68" s="6"/>
      <c r="D68" s="6"/>
      <c r="E68" s="6"/>
      <c r="F68" s="6" t="s">
        <v>58</v>
      </c>
      <c r="G68" s="6" t="s">
        <v>57</v>
      </c>
      <c r="I68" s="7">
        <f>+I$3</f>
        <v>2008</v>
      </c>
      <c r="J68" s="7">
        <f>+J$3</f>
        <v>2009</v>
      </c>
      <c r="K68" s="7">
        <f>+K$3</f>
        <v>2010</v>
      </c>
      <c r="L68" s="7">
        <f>+L$3</f>
        <v>2011</v>
      </c>
      <c r="M68" s="7">
        <f>+M$3</f>
        <v>2012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82"/>
      <c r="C70" s="82"/>
      <c r="D70" s="82"/>
      <c r="E70" s="82"/>
      <c r="I70" s="20"/>
      <c r="J70" s="20"/>
      <c r="K70" s="20"/>
      <c r="L70" s="20"/>
      <c r="M70" s="20"/>
    </row>
    <row r="71" spans="1:13" ht="12.75">
      <c r="A71" s="8">
        <v>2</v>
      </c>
      <c r="B71" s="82"/>
      <c r="C71" s="82"/>
      <c r="D71" s="82"/>
      <c r="E71" s="82"/>
      <c r="I71" s="20"/>
      <c r="J71" s="20"/>
      <c r="K71" s="20"/>
      <c r="L71" s="20"/>
      <c r="M71" s="20"/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Koziol&amp;R&amp;"Copperplate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564</v>
      </c>
      <c r="C5" s="4" t="s">
        <v>20</v>
      </c>
      <c r="D5" s="4" t="s">
        <v>32</v>
      </c>
      <c r="E5" s="13" t="s">
        <v>53</v>
      </c>
      <c r="F5" s="14">
        <v>10.55</v>
      </c>
      <c r="G5" s="1">
        <v>2012</v>
      </c>
      <c r="I5" s="16">
        <f aca="true" t="shared" si="0" ref="I5:M14">+IF($G5&gt;=I$3,$F5,0)</f>
        <v>10.55</v>
      </c>
      <c r="J5" s="16">
        <f t="shared" si="0"/>
        <v>10.55</v>
      </c>
      <c r="K5" s="16">
        <f t="shared" si="0"/>
        <v>10.55</v>
      </c>
      <c r="L5" s="16">
        <f t="shared" si="0"/>
        <v>10.55</v>
      </c>
      <c r="M5" s="16">
        <f t="shared" si="0"/>
        <v>10.55</v>
      </c>
    </row>
    <row r="6" spans="1:13" ht="12.75">
      <c r="A6" s="8">
        <v>2</v>
      </c>
      <c r="B6" s="28" t="s">
        <v>625</v>
      </c>
      <c r="C6" s="4" t="s">
        <v>41</v>
      </c>
      <c r="D6" s="4" t="s">
        <v>38</v>
      </c>
      <c r="E6" s="13" t="s">
        <v>53</v>
      </c>
      <c r="F6" s="9">
        <v>5.1</v>
      </c>
      <c r="G6" s="10">
        <v>2012</v>
      </c>
      <c r="I6" s="16">
        <f t="shared" si="0"/>
        <v>5.1</v>
      </c>
      <c r="J6" s="16">
        <f t="shared" si="0"/>
        <v>5.1</v>
      </c>
      <c r="K6" s="16">
        <f t="shared" si="0"/>
        <v>5.1</v>
      </c>
      <c r="L6" s="16">
        <f t="shared" si="0"/>
        <v>5.1</v>
      </c>
      <c r="M6" s="16">
        <f t="shared" si="0"/>
        <v>5.1</v>
      </c>
    </row>
    <row r="7" spans="1:13" ht="12.75">
      <c r="A7" s="8">
        <v>3</v>
      </c>
      <c r="B7" s="21" t="s">
        <v>621</v>
      </c>
      <c r="C7" s="4" t="s">
        <v>41</v>
      </c>
      <c r="D7" s="4" t="s">
        <v>32</v>
      </c>
      <c r="E7" s="13" t="s">
        <v>53</v>
      </c>
      <c r="F7" s="14">
        <v>5.05</v>
      </c>
      <c r="G7" s="1">
        <v>2012</v>
      </c>
      <c r="I7" s="16">
        <f t="shared" si="0"/>
        <v>5.05</v>
      </c>
      <c r="J7" s="16">
        <f t="shared" si="0"/>
        <v>5.05</v>
      </c>
      <c r="K7" s="16">
        <f t="shared" si="0"/>
        <v>5.05</v>
      </c>
      <c r="L7" s="16">
        <f t="shared" si="0"/>
        <v>5.05</v>
      </c>
      <c r="M7" s="16">
        <f t="shared" si="0"/>
        <v>5.05</v>
      </c>
    </row>
    <row r="8" spans="1:13" ht="12.75">
      <c r="A8" s="8">
        <v>4</v>
      </c>
      <c r="B8" s="21" t="s">
        <v>626</v>
      </c>
      <c r="C8" s="4" t="s">
        <v>41</v>
      </c>
      <c r="D8" s="4" t="s">
        <v>36</v>
      </c>
      <c r="E8" s="13" t="s">
        <v>53</v>
      </c>
      <c r="F8" s="16">
        <v>4.5</v>
      </c>
      <c r="G8" s="13">
        <v>2012</v>
      </c>
      <c r="I8" s="16">
        <f t="shared" si="0"/>
        <v>4.5</v>
      </c>
      <c r="J8" s="16">
        <f t="shared" si="0"/>
        <v>4.5</v>
      </c>
      <c r="K8" s="16">
        <f t="shared" si="0"/>
        <v>4.5</v>
      </c>
      <c r="L8" s="16">
        <f t="shared" si="0"/>
        <v>4.5</v>
      </c>
      <c r="M8" s="16">
        <f t="shared" si="0"/>
        <v>4.5</v>
      </c>
    </row>
    <row r="9" spans="1:13" ht="12.75">
      <c r="A9" s="8">
        <v>5</v>
      </c>
      <c r="B9" s="21" t="s">
        <v>623</v>
      </c>
      <c r="C9" s="4" t="s">
        <v>29</v>
      </c>
      <c r="D9" s="4" t="s">
        <v>50</v>
      </c>
      <c r="E9" s="13" t="s">
        <v>53</v>
      </c>
      <c r="F9" s="14">
        <v>3.8</v>
      </c>
      <c r="G9" s="1">
        <v>2012</v>
      </c>
      <c r="I9" s="16">
        <f t="shared" si="0"/>
        <v>3.8</v>
      </c>
      <c r="J9" s="16">
        <f t="shared" si="0"/>
        <v>3.8</v>
      </c>
      <c r="K9" s="16">
        <f t="shared" si="0"/>
        <v>3.8</v>
      </c>
      <c r="L9" s="16">
        <f t="shared" si="0"/>
        <v>3.8</v>
      </c>
      <c r="M9" s="16">
        <f t="shared" si="0"/>
        <v>3.8</v>
      </c>
    </row>
    <row r="10" spans="1:13" ht="12.75">
      <c r="A10" s="8">
        <v>6</v>
      </c>
      <c r="B10" s="21" t="s">
        <v>558</v>
      </c>
      <c r="C10" s="4" t="s">
        <v>20</v>
      </c>
      <c r="D10" s="4" t="s">
        <v>60</v>
      </c>
      <c r="E10" s="13" t="s">
        <v>53</v>
      </c>
      <c r="F10" s="14">
        <v>3.15</v>
      </c>
      <c r="G10" s="1">
        <v>2012</v>
      </c>
      <c r="I10" s="16">
        <f t="shared" si="0"/>
        <v>3.15</v>
      </c>
      <c r="J10" s="16">
        <f t="shared" si="0"/>
        <v>3.15</v>
      </c>
      <c r="K10" s="16">
        <f t="shared" si="0"/>
        <v>3.15</v>
      </c>
      <c r="L10" s="16">
        <f t="shared" si="0"/>
        <v>3.15</v>
      </c>
      <c r="M10" s="16">
        <f t="shared" si="0"/>
        <v>3.15</v>
      </c>
    </row>
    <row r="11" spans="1:13" ht="12.75">
      <c r="A11" s="8">
        <v>7</v>
      </c>
      <c r="B11" s="3" t="s">
        <v>624</v>
      </c>
      <c r="C11" s="4" t="s">
        <v>22</v>
      </c>
      <c r="D11" s="4" t="s">
        <v>19</v>
      </c>
      <c r="E11" s="13" t="s">
        <v>53</v>
      </c>
      <c r="F11" s="14">
        <v>2.85</v>
      </c>
      <c r="G11" s="1">
        <v>2012</v>
      </c>
      <c r="I11" s="16">
        <f t="shared" si="0"/>
        <v>2.85</v>
      </c>
      <c r="J11" s="16">
        <f t="shared" si="0"/>
        <v>2.85</v>
      </c>
      <c r="K11" s="16">
        <f t="shared" si="0"/>
        <v>2.85</v>
      </c>
      <c r="L11" s="16">
        <f t="shared" si="0"/>
        <v>2.85</v>
      </c>
      <c r="M11" s="16">
        <f t="shared" si="0"/>
        <v>2.85</v>
      </c>
    </row>
    <row r="12" spans="1:13" ht="12.75">
      <c r="A12" s="8">
        <v>8</v>
      </c>
      <c r="B12" s="21" t="s">
        <v>663</v>
      </c>
      <c r="C12" s="4" t="s">
        <v>22</v>
      </c>
      <c r="D12" s="4" t="s">
        <v>25</v>
      </c>
      <c r="E12" s="13" t="s">
        <v>53</v>
      </c>
      <c r="F12" s="14">
        <v>1.85</v>
      </c>
      <c r="G12" s="1">
        <v>2012</v>
      </c>
      <c r="I12" s="16">
        <f t="shared" si="0"/>
        <v>1.85</v>
      </c>
      <c r="J12" s="16">
        <f t="shared" si="0"/>
        <v>1.85</v>
      </c>
      <c r="K12" s="16">
        <f t="shared" si="0"/>
        <v>1.85</v>
      </c>
      <c r="L12" s="16">
        <f t="shared" si="0"/>
        <v>1.85</v>
      </c>
      <c r="M12" s="16">
        <f t="shared" si="0"/>
        <v>1.85</v>
      </c>
    </row>
    <row r="13" spans="1:13" ht="12.75">
      <c r="A13" s="8">
        <v>9</v>
      </c>
      <c r="B13" s="21" t="s">
        <v>622</v>
      </c>
      <c r="C13" s="4" t="s">
        <v>44</v>
      </c>
      <c r="D13" s="4" t="s">
        <v>52</v>
      </c>
      <c r="E13" s="13" t="s">
        <v>53</v>
      </c>
      <c r="F13" s="14">
        <v>1.05</v>
      </c>
      <c r="G13" s="1">
        <v>2012</v>
      </c>
      <c r="I13" s="16">
        <f t="shared" si="0"/>
        <v>1.05</v>
      </c>
      <c r="J13" s="16">
        <f t="shared" si="0"/>
        <v>1.05</v>
      </c>
      <c r="K13" s="16">
        <f t="shared" si="0"/>
        <v>1.05</v>
      </c>
      <c r="L13" s="16">
        <f t="shared" si="0"/>
        <v>1.05</v>
      </c>
      <c r="M13" s="16">
        <f t="shared" si="0"/>
        <v>1.05</v>
      </c>
    </row>
    <row r="14" spans="1:13" ht="12.75">
      <c r="A14" s="8">
        <v>10</v>
      </c>
      <c r="B14" s="3" t="s">
        <v>712</v>
      </c>
      <c r="C14" s="4" t="s">
        <v>22</v>
      </c>
      <c r="D14" s="4" t="s">
        <v>40</v>
      </c>
      <c r="E14" s="13" t="s">
        <v>53</v>
      </c>
      <c r="F14" s="18">
        <v>0.9</v>
      </c>
      <c r="G14" s="4">
        <v>2012</v>
      </c>
      <c r="I14" s="16">
        <f t="shared" si="0"/>
        <v>0.9</v>
      </c>
      <c r="J14" s="16">
        <f t="shared" si="0"/>
        <v>0.9</v>
      </c>
      <c r="K14" s="16">
        <f t="shared" si="0"/>
        <v>0.9</v>
      </c>
      <c r="L14" s="16">
        <f t="shared" si="0"/>
        <v>0.9</v>
      </c>
      <c r="M14" s="16">
        <f t="shared" si="0"/>
        <v>0.9</v>
      </c>
    </row>
    <row r="15" spans="1:13" ht="12.75">
      <c r="A15" s="8">
        <v>11</v>
      </c>
      <c r="B15" s="21" t="s">
        <v>547</v>
      </c>
      <c r="C15" s="4" t="s">
        <v>20</v>
      </c>
      <c r="D15" s="4" t="s">
        <v>51</v>
      </c>
      <c r="E15" s="13" t="s">
        <v>53</v>
      </c>
      <c r="F15" s="14">
        <v>9.5</v>
      </c>
      <c r="G15" s="1">
        <v>2011</v>
      </c>
      <c r="I15" s="16">
        <f aca="true" t="shared" si="1" ref="I15:M24">+IF($G15&gt;=I$3,$F15,0)</f>
        <v>9.5</v>
      </c>
      <c r="J15" s="16">
        <f t="shared" si="1"/>
        <v>9.5</v>
      </c>
      <c r="K15" s="16">
        <f t="shared" si="1"/>
        <v>9.5</v>
      </c>
      <c r="L15" s="16">
        <f t="shared" si="1"/>
        <v>9.5</v>
      </c>
      <c r="M15" s="16">
        <f t="shared" si="1"/>
        <v>0</v>
      </c>
    </row>
    <row r="16" spans="1:13" ht="12.75">
      <c r="A16" s="8">
        <v>12</v>
      </c>
      <c r="B16" s="15" t="s">
        <v>460</v>
      </c>
      <c r="C16" s="4" t="s">
        <v>22</v>
      </c>
      <c r="D16" s="4" t="s">
        <v>46</v>
      </c>
      <c r="E16" s="13" t="s">
        <v>53</v>
      </c>
      <c r="F16" s="14">
        <v>5.6</v>
      </c>
      <c r="G16" s="1">
        <v>2011</v>
      </c>
      <c r="I16" s="16">
        <f t="shared" si="1"/>
        <v>5.6</v>
      </c>
      <c r="J16" s="16">
        <f t="shared" si="1"/>
        <v>5.6</v>
      </c>
      <c r="K16" s="16">
        <f t="shared" si="1"/>
        <v>5.6</v>
      </c>
      <c r="L16" s="16">
        <f t="shared" si="1"/>
        <v>5.6</v>
      </c>
      <c r="M16" s="16">
        <f t="shared" si="1"/>
        <v>0</v>
      </c>
    </row>
    <row r="17" spans="1:13" ht="12.75">
      <c r="A17" s="8">
        <v>13</v>
      </c>
      <c r="B17" s="28" t="s">
        <v>414</v>
      </c>
      <c r="C17" s="4" t="s">
        <v>41</v>
      </c>
      <c r="D17" s="4" t="s">
        <v>48</v>
      </c>
      <c r="E17" s="13" t="s">
        <v>53</v>
      </c>
      <c r="F17" s="14">
        <v>5.4</v>
      </c>
      <c r="G17" s="1">
        <v>2011</v>
      </c>
      <c r="I17" s="16">
        <f t="shared" si="1"/>
        <v>5.4</v>
      </c>
      <c r="J17" s="16">
        <f t="shared" si="1"/>
        <v>5.4</v>
      </c>
      <c r="K17" s="16">
        <f t="shared" si="1"/>
        <v>5.4</v>
      </c>
      <c r="L17" s="16">
        <f t="shared" si="1"/>
        <v>5.4</v>
      </c>
      <c r="M17" s="16">
        <f t="shared" si="1"/>
        <v>0</v>
      </c>
    </row>
    <row r="18" spans="1:13" ht="12.75">
      <c r="A18" s="8">
        <v>14</v>
      </c>
      <c r="B18" s="21" t="s">
        <v>681</v>
      </c>
      <c r="C18" s="4" t="s">
        <v>34</v>
      </c>
      <c r="D18" s="4" t="s">
        <v>50</v>
      </c>
      <c r="E18" s="13" t="s">
        <v>53</v>
      </c>
      <c r="F18" s="14">
        <v>1.4</v>
      </c>
      <c r="G18" s="1">
        <v>2011</v>
      </c>
      <c r="I18" s="16">
        <f t="shared" si="1"/>
        <v>1.4</v>
      </c>
      <c r="J18" s="16">
        <f t="shared" si="1"/>
        <v>1.4</v>
      </c>
      <c r="K18" s="16">
        <f t="shared" si="1"/>
        <v>1.4</v>
      </c>
      <c r="L18" s="16">
        <f t="shared" si="1"/>
        <v>1.4</v>
      </c>
      <c r="M18" s="16">
        <f t="shared" si="1"/>
        <v>0</v>
      </c>
    </row>
    <row r="19" spans="1:13" ht="12.75">
      <c r="A19" s="8">
        <v>15</v>
      </c>
      <c r="B19" s="27" t="s">
        <v>502</v>
      </c>
      <c r="C19" s="4" t="s">
        <v>21</v>
      </c>
      <c r="D19" s="4" t="s">
        <v>23</v>
      </c>
      <c r="E19" s="13" t="s">
        <v>53</v>
      </c>
      <c r="F19" s="14">
        <v>0.8</v>
      </c>
      <c r="G19" s="1">
        <v>2011</v>
      </c>
      <c r="I19" s="16">
        <f t="shared" si="1"/>
        <v>0.8</v>
      </c>
      <c r="J19" s="16">
        <f t="shared" si="1"/>
        <v>0.8</v>
      </c>
      <c r="K19" s="16">
        <f t="shared" si="1"/>
        <v>0.8</v>
      </c>
      <c r="L19" s="16">
        <f t="shared" si="1"/>
        <v>0.8</v>
      </c>
      <c r="M19" s="16">
        <f t="shared" si="1"/>
        <v>0</v>
      </c>
    </row>
    <row r="20" spans="1:13" ht="12.75">
      <c r="A20" s="8">
        <v>16</v>
      </c>
      <c r="B20" s="21" t="s">
        <v>541</v>
      </c>
      <c r="C20" s="4" t="s">
        <v>20</v>
      </c>
      <c r="D20" s="4" t="s">
        <v>275</v>
      </c>
      <c r="E20" s="13" t="s">
        <v>53</v>
      </c>
      <c r="F20" s="14">
        <v>6.85</v>
      </c>
      <c r="G20" s="1">
        <v>2010</v>
      </c>
      <c r="I20" s="16">
        <f t="shared" si="1"/>
        <v>6.85</v>
      </c>
      <c r="J20" s="16">
        <f t="shared" si="1"/>
        <v>6.85</v>
      </c>
      <c r="K20" s="16">
        <f t="shared" si="1"/>
        <v>6.85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685</v>
      </c>
      <c r="C21" s="4" t="s">
        <v>22</v>
      </c>
      <c r="D21" s="4" t="s">
        <v>49</v>
      </c>
      <c r="E21" s="13" t="s">
        <v>53</v>
      </c>
      <c r="F21" s="14">
        <v>4.15</v>
      </c>
      <c r="G21" s="1">
        <v>2010</v>
      </c>
      <c r="I21" s="16">
        <f t="shared" si="1"/>
        <v>4.15</v>
      </c>
      <c r="J21" s="16">
        <f t="shared" si="1"/>
        <v>4.15</v>
      </c>
      <c r="K21" s="16">
        <f t="shared" si="1"/>
        <v>4.15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313</v>
      </c>
      <c r="C22" s="4" t="s">
        <v>18</v>
      </c>
      <c r="D22" s="4" t="s">
        <v>49</v>
      </c>
      <c r="E22" s="13" t="s">
        <v>53</v>
      </c>
      <c r="F22" s="18">
        <v>4</v>
      </c>
      <c r="G22" s="4">
        <v>2010</v>
      </c>
      <c r="I22" s="16">
        <f t="shared" si="1"/>
        <v>4</v>
      </c>
      <c r="J22" s="16">
        <f t="shared" si="1"/>
        <v>4</v>
      </c>
      <c r="K22" s="16">
        <f t="shared" si="1"/>
        <v>4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" t="s">
        <v>360</v>
      </c>
      <c r="C23" s="4" t="s">
        <v>20</v>
      </c>
      <c r="D23" s="4" t="s">
        <v>25</v>
      </c>
      <c r="E23" s="13" t="s">
        <v>53</v>
      </c>
      <c r="F23" s="18">
        <v>3.5</v>
      </c>
      <c r="G23" s="4">
        <v>2010</v>
      </c>
      <c r="I23" s="16">
        <f t="shared" si="1"/>
        <v>3.5</v>
      </c>
      <c r="J23" s="16">
        <f t="shared" si="1"/>
        <v>3.5</v>
      </c>
      <c r="K23" s="16">
        <f t="shared" si="1"/>
        <v>3.5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347</v>
      </c>
      <c r="C24" s="4" t="s">
        <v>20</v>
      </c>
      <c r="D24" s="4" t="s">
        <v>24</v>
      </c>
      <c r="E24" s="13" t="s">
        <v>53</v>
      </c>
      <c r="F24" s="14">
        <v>3.1</v>
      </c>
      <c r="G24" s="1">
        <v>2010</v>
      </c>
      <c r="I24" s="16">
        <f t="shared" si="1"/>
        <v>3.1</v>
      </c>
      <c r="J24" s="16">
        <f t="shared" si="1"/>
        <v>3.1</v>
      </c>
      <c r="K24" s="16">
        <f t="shared" si="1"/>
        <v>3.1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119</v>
      </c>
      <c r="C25" s="4" t="s">
        <v>44</v>
      </c>
      <c r="D25" s="4" t="s">
        <v>27</v>
      </c>
      <c r="E25" s="13" t="s">
        <v>53</v>
      </c>
      <c r="F25" s="18">
        <v>2.35</v>
      </c>
      <c r="G25" s="4">
        <v>2010</v>
      </c>
      <c r="I25" s="16">
        <f aca="true" t="shared" si="2" ref="I25:M32">+IF($G25&gt;=I$3,$F25,0)</f>
        <v>2.35</v>
      </c>
      <c r="J25" s="16">
        <f t="shared" si="2"/>
        <v>2.35</v>
      </c>
      <c r="K25" s="16">
        <f t="shared" si="2"/>
        <v>2.35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710</v>
      </c>
      <c r="C26" s="4" t="s">
        <v>44</v>
      </c>
      <c r="D26" s="4" t="s">
        <v>49</v>
      </c>
      <c r="E26" s="13" t="s">
        <v>53</v>
      </c>
      <c r="F26" s="14">
        <v>0.9</v>
      </c>
      <c r="G26" s="1">
        <v>2009</v>
      </c>
      <c r="I26" s="16">
        <f t="shared" si="2"/>
        <v>0.9</v>
      </c>
      <c r="J26" s="16">
        <f t="shared" si="2"/>
        <v>0.9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788</v>
      </c>
      <c r="C27" s="4" t="s">
        <v>41</v>
      </c>
      <c r="D27" s="4" t="s">
        <v>28</v>
      </c>
      <c r="E27" s="13" t="s">
        <v>53</v>
      </c>
      <c r="F27" s="14">
        <v>0.9</v>
      </c>
      <c r="G27" s="2">
        <v>2008</v>
      </c>
      <c r="I27" s="16">
        <f t="shared" si="2"/>
        <v>0.9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822</v>
      </c>
      <c r="C28" s="4" t="s">
        <v>41</v>
      </c>
      <c r="D28" s="4" t="s">
        <v>37</v>
      </c>
      <c r="E28" s="13" t="s">
        <v>53</v>
      </c>
      <c r="F28" s="14">
        <v>0.9</v>
      </c>
      <c r="G28" s="2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827</v>
      </c>
      <c r="C29" s="4" t="s">
        <v>29</v>
      </c>
      <c r="D29" s="4" t="s">
        <v>51</v>
      </c>
      <c r="E29" s="13" t="s">
        <v>53</v>
      </c>
      <c r="F29" s="16">
        <v>0.9</v>
      </c>
      <c r="G29" s="13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166</v>
      </c>
      <c r="C30" s="4" t="s">
        <v>29</v>
      </c>
      <c r="D30" s="4" t="s">
        <v>25</v>
      </c>
      <c r="E30" s="13" t="s">
        <v>53</v>
      </c>
      <c r="F30" s="14">
        <v>0.6</v>
      </c>
      <c r="G30" s="1">
        <v>2008</v>
      </c>
      <c r="I30" s="16">
        <f t="shared" si="2"/>
        <v>0.6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13"/>
      <c r="F34" s="14"/>
      <c r="G34" s="1"/>
      <c r="I34" s="17">
        <f>+SUM(I5:I32)</f>
        <v>89.65</v>
      </c>
      <c r="J34" s="17">
        <f>+SUM(J5:J32)</f>
        <v>86.35</v>
      </c>
      <c r="K34" s="17">
        <f>+SUM(K5:K32)</f>
        <v>85.44999999999999</v>
      </c>
      <c r="L34" s="17">
        <f>+SUM(L5:L32)</f>
        <v>61.49999999999999</v>
      </c>
      <c r="M34" s="17">
        <f>+SUM(M5:M32)</f>
        <v>38.8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551</v>
      </c>
      <c r="C40" s="4" t="s">
        <v>22</v>
      </c>
      <c r="D40" s="4" t="s">
        <v>38</v>
      </c>
      <c r="E40" s="4" t="s">
        <v>85</v>
      </c>
      <c r="F40" s="18">
        <v>8.8</v>
      </c>
      <c r="G40" s="4">
        <v>2012</v>
      </c>
      <c r="I40" s="16">
        <f aca="true" t="shared" si="3" ref="I40:I45">+CEILING(IF($I$38&lt;=G40,F40*0.3,0),0.05)</f>
        <v>2.6500000000000004</v>
      </c>
      <c r="J40" s="16">
        <f aca="true" t="shared" si="4" ref="J40:J45">+CEILING(IF($J$38&lt;=G40,F40*0.3,0),0.05)</f>
        <v>2.6500000000000004</v>
      </c>
      <c r="K40" s="16">
        <f aca="true" t="shared" si="5" ref="K40:K45">+CEILING(IF($K$38&lt;=G40,F40*0.3,0),0.05)</f>
        <v>2.6500000000000004</v>
      </c>
      <c r="L40" s="16">
        <f aca="true" t="shared" si="6" ref="L40:L45">+CEILING(IF($L$38&lt;=G40,F40*0.3,0),0.05)</f>
        <v>2.6500000000000004</v>
      </c>
      <c r="M40" s="16">
        <f aca="true" t="shared" si="7" ref="M40:M45">+CEILING(IF($M$38&lt;=G40,F40*0.3,0),0.05)</f>
        <v>2.6500000000000004</v>
      </c>
    </row>
    <row r="41" spans="1:13" ht="12.75">
      <c r="A41" s="8">
        <v>2</v>
      </c>
      <c r="B41" s="3" t="s">
        <v>553</v>
      </c>
      <c r="C41" s="4" t="s">
        <v>20</v>
      </c>
      <c r="D41" s="4" t="s">
        <v>61</v>
      </c>
      <c r="E41" s="4" t="s">
        <v>85</v>
      </c>
      <c r="F41" s="18">
        <v>7.35</v>
      </c>
      <c r="G41" s="4">
        <v>2012</v>
      </c>
      <c r="I41" s="16">
        <f t="shared" si="3"/>
        <v>2.25</v>
      </c>
      <c r="J41" s="16">
        <f t="shared" si="4"/>
        <v>2.25</v>
      </c>
      <c r="K41" s="16">
        <f t="shared" si="5"/>
        <v>2.25</v>
      </c>
      <c r="L41" s="16">
        <f t="shared" si="6"/>
        <v>2.25</v>
      </c>
      <c r="M41" s="16">
        <f t="shared" si="7"/>
        <v>2.25</v>
      </c>
    </row>
    <row r="42" spans="1:13" ht="12.75">
      <c r="A42" s="8">
        <v>3</v>
      </c>
      <c r="B42" s="3" t="s">
        <v>569</v>
      </c>
      <c r="C42" s="4" t="s">
        <v>22</v>
      </c>
      <c r="D42" s="4" t="s">
        <v>35</v>
      </c>
      <c r="E42" s="4" t="s">
        <v>85</v>
      </c>
      <c r="F42" s="18">
        <v>7</v>
      </c>
      <c r="G42" s="4">
        <v>2012</v>
      </c>
      <c r="I42" s="16">
        <f t="shared" si="3"/>
        <v>2.1</v>
      </c>
      <c r="J42" s="16">
        <f t="shared" si="4"/>
        <v>2.1</v>
      </c>
      <c r="K42" s="16">
        <f t="shared" si="5"/>
        <v>2.1</v>
      </c>
      <c r="L42" s="16">
        <f t="shared" si="6"/>
        <v>2.1</v>
      </c>
      <c r="M42" s="16">
        <f t="shared" si="7"/>
        <v>2.1</v>
      </c>
    </row>
    <row r="43" spans="1:13" ht="12.75">
      <c r="A43" s="8">
        <v>4</v>
      </c>
      <c r="B43" s="3" t="s">
        <v>603</v>
      </c>
      <c r="C43" s="4" t="s">
        <v>18</v>
      </c>
      <c r="D43" s="4" t="s">
        <v>19</v>
      </c>
      <c r="E43" s="4" t="s">
        <v>85</v>
      </c>
      <c r="F43" s="16">
        <v>4.55</v>
      </c>
      <c r="G43" s="13">
        <v>2012</v>
      </c>
      <c r="I43" s="16">
        <f t="shared" si="3"/>
        <v>1.4000000000000001</v>
      </c>
      <c r="J43" s="16">
        <f t="shared" si="4"/>
        <v>1.4000000000000001</v>
      </c>
      <c r="K43" s="16">
        <f t="shared" si="5"/>
        <v>1.4000000000000001</v>
      </c>
      <c r="L43" s="16">
        <f t="shared" si="6"/>
        <v>1.4000000000000001</v>
      </c>
      <c r="M43" s="16">
        <f t="shared" si="7"/>
        <v>1.4000000000000001</v>
      </c>
    </row>
    <row r="44" spans="1:13" ht="12.75">
      <c r="A44" s="8">
        <v>5</v>
      </c>
      <c r="B44" s="21" t="s">
        <v>702</v>
      </c>
      <c r="C44" s="4" t="s">
        <v>29</v>
      </c>
      <c r="D44" s="4" t="s">
        <v>26</v>
      </c>
      <c r="E44" s="4" t="s">
        <v>85</v>
      </c>
      <c r="F44" s="14">
        <v>0.9</v>
      </c>
      <c r="G44" s="2">
        <v>2012</v>
      </c>
      <c r="I44" s="16">
        <f t="shared" si="3"/>
        <v>0.30000000000000004</v>
      </c>
      <c r="J44" s="16">
        <f t="shared" si="4"/>
        <v>0.30000000000000004</v>
      </c>
      <c r="K44" s="16">
        <f t="shared" si="5"/>
        <v>0.30000000000000004</v>
      </c>
      <c r="L44" s="16">
        <f t="shared" si="6"/>
        <v>0.30000000000000004</v>
      </c>
      <c r="M44" s="16">
        <f t="shared" si="7"/>
        <v>0.30000000000000004</v>
      </c>
    </row>
    <row r="45" spans="1:13" ht="12.75">
      <c r="A45" s="8">
        <v>6</v>
      </c>
      <c r="B45" s="3" t="s">
        <v>339</v>
      </c>
      <c r="C45" s="4" t="s">
        <v>34</v>
      </c>
      <c r="D45" s="4" t="s">
        <v>31</v>
      </c>
      <c r="E45" s="4" t="s">
        <v>85</v>
      </c>
      <c r="F45" s="18">
        <v>1.5</v>
      </c>
      <c r="G45" s="4">
        <v>2010</v>
      </c>
      <c r="I45" s="16">
        <f t="shared" si="3"/>
        <v>0.45</v>
      </c>
      <c r="J45" s="16">
        <f t="shared" si="4"/>
        <v>0.45</v>
      </c>
      <c r="K45" s="16">
        <f t="shared" si="5"/>
        <v>0.45</v>
      </c>
      <c r="L45" s="16">
        <f t="shared" si="6"/>
        <v>0</v>
      </c>
      <c r="M45" s="16">
        <f t="shared" si="7"/>
        <v>0</v>
      </c>
    </row>
    <row r="46" spans="1:13" ht="12.75">
      <c r="A46" s="8" t="s">
        <v>86</v>
      </c>
      <c r="B46" s="3" t="s">
        <v>482</v>
      </c>
      <c r="C46" s="22" t="s">
        <v>274</v>
      </c>
      <c r="D46" s="22" t="s">
        <v>274</v>
      </c>
      <c r="E46" s="22" t="s">
        <v>274</v>
      </c>
      <c r="F46" s="18">
        <v>18</v>
      </c>
      <c r="G46" s="4">
        <v>2008</v>
      </c>
      <c r="I46" s="16">
        <f>+CEILING(IF($I$38&lt;=G46,F46*0.3,0),0.05)</f>
        <v>5.4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14.55</v>
      </c>
      <c r="J48" s="12">
        <f>+SUM(J40:J47)</f>
        <v>9.15</v>
      </c>
      <c r="K48" s="12">
        <f>+SUM(K40:K47)</f>
        <v>9.15</v>
      </c>
      <c r="L48" s="12">
        <f>+SUM(L40:L47)</f>
        <v>8.700000000000001</v>
      </c>
      <c r="M48" s="12">
        <f>+SUM(M40:M47)</f>
        <v>8.700000000000001</v>
      </c>
    </row>
    <row r="50" spans="1:13" ht="15.75">
      <c r="A50" s="84" t="s">
        <v>55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2008</v>
      </c>
      <c r="J52" s="7">
        <f>+J$3</f>
        <v>2009</v>
      </c>
      <c r="K52" s="7">
        <f>+K$3</f>
        <v>2010</v>
      </c>
      <c r="L52" s="7">
        <f>+L$3</f>
        <v>2011</v>
      </c>
      <c r="M52" s="7">
        <f>+M$3</f>
        <v>2012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" t="s">
        <v>468</v>
      </c>
      <c r="C54" s="4" t="s">
        <v>22</v>
      </c>
      <c r="D54" s="4" t="s">
        <v>43</v>
      </c>
      <c r="E54" s="13">
        <v>2007</v>
      </c>
      <c r="F54" s="18">
        <v>0.8</v>
      </c>
      <c r="G54" s="4">
        <v>2011</v>
      </c>
      <c r="I54" s="16">
        <f aca="true" t="shared" si="8" ref="I54:I59">+CEILING(IF($I$52=E54,F54,IF($I$52&lt;=G54,F54*0.3,0)),0.05)</f>
        <v>0.25</v>
      </c>
      <c r="J54" s="16">
        <f aca="true" t="shared" si="9" ref="J54:J59">+CEILING(IF($J$52&lt;=G54,F54*0.3,0),0.05)</f>
        <v>0.25</v>
      </c>
      <c r="K54" s="16">
        <f aca="true" t="shared" si="10" ref="K54:K59">+CEILING(IF($K$52&lt;=G54,F54*0.3,0),0.05)</f>
        <v>0.25</v>
      </c>
      <c r="L54" s="16">
        <f aca="true" t="shared" si="11" ref="L54:L59">+CEILING(IF($L$52&lt;=G54,F54*0.3,0),0.05)</f>
        <v>0.25</v>
      </c>
      <c r="M54" s="16">
        <f aca="true" t="shared" si="12" ref="M54:M59">CEILING(IF($M$52&lt;=G54,F54*0.3,0),0.05)</f>
        <v>0</v>
      </c>
    </row>
    <row r="55" spans="1:13" ht="12.75">
      <c r="A55" s="8">
        <v>2</v>
      </c>
      <c r="B55" s="21" t="s">
        <v>306</v>
      </c>
      <c r="C55" s="4" t="s">
        <v>41</v>
      </c>
      <c r="D55" s="4" t="s">
        <v>48</v>
      </c>
      <c r="E55" s="13">
        <v>2006</v>
      </c>
      <c r="F55" s="14">
        <v>2.2</v>
      </c>
      <c r="G55" s="1">
        <v>2010</v>
      </c>
      <c r="I55" s="16">
        <f t="shared" si="8"/>
        <v>0.7000000000000001</v>
      </c>
      <c r="J55" s="16">
        <f t="shared" si="9"/>
        <v>0.7000000000000001</v>
      </c>
      <c r="K55" s="16">
        <f t="shared" si="10"/>
        <v>0.7000000000000001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208</v>
      </c>
      <c r="C56" s="4" t="s">
        <v>22</v>
      </c>
      <c r="D56" s="4" t="s">
        <v>47</v>
      </c>
      <c r="E56" s="13">
        <v>2006</v>
      </c>
      <c r="F56" s="14">
        <v>0.65</v>
      </c>
      <c r="G56" s="1">
        <v>2009</v>
      </c>
      <c r="I56" s="16">
        <f t="shared" si="8"/>
        <v>0.2</v>
      </c>
      <c r="J56" s="16">
        <f t="shared" si="9"/>
        <v>0.2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101</v>
      </c>
      <c r="C57" s="4" t="s">
        <v>21</v>
      </c>
      <c r="D57" s="4" t="s">
        <v>54</v>
      </c>
      <c r="E57" s="13">
        <v>2006</v>
      </c>
      <c r="F57" s="14">
        <v>4.45</v>
      </c>
      <c r="G57" s="1">
        <v>2008</v>
      </c>
      <c r="I57" s="16">
        <f t="shared" si="8"/>
        <v>1.35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3" t="s">
        <v>244</v>
      </c>
      <c r="C58" s="4" t="s">
        <v>41</v>
      </c>
      <c r="D58" s="4" t="s">
        <v>48</v>
      </c>
      <c r="E58" s="13">
        <v>2005</v>
      </c>
      <c r="F58" s="14">
        <v>0.95</v>
      </c>
      <c r="G58" s="1">
        <v>2008</v>
      </c>
      <c r="I58" s="16">
        <f t="shared" si="8"/>
        <v>0.30000000000000004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165</v>
      </c>
      <c r="C59" s="4" t="s">
        <v>22</v>
      </c>
      <c r="D59" s="4" t="s">
        <v>19</v>
      </c>
      <c r="E59" s="13">
        <v>2006</v>
      </c>
      <c r="F59" s="14">
        <v>0.95</v>
      </c>
      <c r="G59" s="1">
        <v>2008</v>
      </c>
      <c r="I59" s="16">
        <f t="shared" si="8"/>
        <v>0.30000000000000004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8"/>
      <c r="D60" s="4"/>
      <c r="E60" s="13"/>
      <c r="F60" s="9"/>
      <c r="G60" s="10"/>
      <c r="I60" s="16">
        <f aca="true" t="shared" si="13" ref="I60:I67">+CEILING(IF($I$52=E60,F60,IF($I$52&lt;=G60,F60*0.3,0)),0.05)</f>
        <v>0</v>
      </c>
      <c r="J60" s="16">
        <f aca="true" t="shared" si="14" ref="J60:J67">+CEILING(IF($J$52&lt;=G60,F60*0.3,0),0.05)</f>
        <v>0</v>
      </c>
      <c r="K60" s="16">
        <f aca="true" t="shared" si="15" ref="K60:K67">+CEILING(IF($K$52&lt;=G60,F60*0.3,0),0.05)</f>
        <v>0</v>
      </c>
      <c r="L60" s="16">
        <f aca="true" t="shared" si="16" ref="L60:L67">+CEILING(IF($L$52&lt;=G60,F60*0.3,0),0.05)</f>
        <v>0</v>
      </c>
      <c r="M60" s="16">
        <f aca="true" t="shared" si="17" ref="M60:M67">CEILING(IF($M$52&lt;=G60,F60*0.3,0),0.05)</f>
        <v>0</v>
      </c>
    </row>
    <row r="61" spans="1:13" ht="12.75">
      <c r="A61" s="8">
        <v>8</v>
      </c>
      <c r="B61" s="28"/>
      <c r="D61" s="4"/>
      <c r="E61" s="13"/>
      <c r="F61" s="9"/>
      <c r="G61" s="10"/>
      <c r="I61" s="16">
        <f t="shared" si="13"/>
        <v>0</v>
      </c>
      <c r="J61" s="16">
        <f t="shared" si="14"/>
        <v>0</v>
      </c>
      <c r="K61" s="16">
        <f t="shared" si="15"/>
        <v>0</v>
      </c>
      <c r="L61" s="16">
        <f t="shared" si="16"/>
        <v>0</v>
      </c>
      <c r="M61" s="16">
        <f t="shared" si="17"/>
        <v>0</v>
      </c>
    </row>
    <row r="62" spans="1:13" ht="12.75">
      <c r="A62" s="8">
        <v>9</v>
      </c>
      <c r="B62" s="28"/>
      <c r="D62" s="4"/>
      <c r="E62" s="13"/>
      <c r="F62" s="9"/>
      <c r="G62" s="10"/>
      <c r="I62" s="16">
        <f t="shared" si="13"/>
        <v>0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21"/>
      <c r="D63" s="4"/>
      <c r="E63" s="13"/>
      <c r="F63" s="14"/>
      <c r="G63" s="1"/>
      <c r="I63" s="16">
        <f t="shared" si="13"/>
        <v>0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15"/>
      <c r="D64" s="4"/>
      <c r="E64" s="13"/>
      <c r="F64" s="14"/>
      <c r="G64" s="1"/>
      <c r="I64" s="16">
        <f t="shared" si="13"/>
        <v>0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D65" s="4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D67" s="4"/>
      <c r="E67" s="4"/>
      <c r="F67" s="18"/>
      <c r="G67" s="4"/>
      <c r="I67" s="16">
        <f t="shared" si="13"/>
        <v>0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D68" s="4"/>
      <c r="E68" s="13"/>
      <c r="F68" s="9"/>
      <c r="G68" s="10"/>
      <c r="I68" s="16">
        <f>+CEILING(IF($I$52=E68,F68,IF($I$52&lt;=G68,F68*0.3,0)),0.05)</f>
        <v>0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+SUM(I54:I69)</f>
        <v>3.0999999999999996</v>
      </c>
      <c r="J70" s="17">
        <f>+SUM(J54:J69)</f>
        <v>1.1500000000000001</v>
      </c>
      <c r="K70" s="17">
        <f>+SUM(K54:K69)</f>
        <v>0.9500000000000001</v>
      </c>
      <c r="L70" s="17">
        <f>+SUM(L54:L69)</f>
        <v>0.25</v>
      </c>
      <c r="M70" s="17">
        <f>+SUM(M54:M69)</f>
        <v>0</v>
      </c>
    </row>
    <row r="71" spans="9:13" ht="12.75">
      <c r="I71" s="12"/>
      <c r="J71" s="12"/>
      <c r="K71" s="12"/>
      <c r="L71" s="12"/>
      <c r="M71" s="12"/>
    </row>
    <row r="72" spans="1:13" ht="15.75">
      <c r="A72" s="84" t="s">
        <v>56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spans="9:13" ht="7.5" customHeight="1">
      <c r="I73" s="12"/>
      <c r="J73" s="12"/>
      <c r="K73" s="12"/>
      <c r="L73" s="12"/>
      <c r="M73" s="12"/>
    </row>
    <row r="74" spans="1:13" ht="12.75">
      <c r="A74" s="8"/>
      <c r="B74" s="5" t="s">
        <v>59</v>
      </c>
      <c r="C74" s="6"/>
      <c r="D74" s="6"/>
      <c r="E74" s="6"/>
      <c r="F74" s="6" t="s">
        <v>58</v>
      </c>
      <c r="G74" s="6" t="s">
        <v>57</v>
      </c>
      <c r="I74" s="7">
        <f>+I$3</f>
        <v>2008</v>
      </c>
      <c r="J74" s="7">
        <f>+J$3</f>
        <v>2009</v>
      </c>
      <c r="K74" s="7">
        <f>+K$3</f>
        <v>2010</v>
      </c>
      <c r="L74" s="7">
        <f>+L$3</f>
        <v>2011</v>
      </c>
      <c r="M74" s="7">
        <f>+M$3</f>
        <v>2012</v>
      </c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>
        <v>1</v>
      </c>
      <c r="B76" s="82" t="s">
        <v>513</v>
      </c>
      <c r="C76" s="82"/>
      <c r="D76" s="82"/>
      <c r="E76" s="82"/>
      <c r="F76" s="18">
        <v>5</v>
      </c>
      <c r="G76" s="1">
        <v>2008</v>
      </c>
      <c r="I76" s="30">
        <f>F76</f>
        <v>5</v>
      </c>
      <c r="J76" s="30">
        <v>0</v>
      </c>
      <c r="K76" s="30">
        <v>0</v>
      </c>
      <c r="L76" s="30">
        <v>0</v>
      </c>
      <c r="M76" s="30">
        <v>0</v>
      </c>
    </row>
    <row r="77" spans="1:13" ht="12.75">
      <c r="A77" s="8">
        <v>2</v>
      </c>
      <c r="B77" s="82" t="s">
        <v>514</v>
      </c>
      <c r="C77" s="82"/>
      <c r="D77" s="82"/>
      <c r="E77" s="82"/>
      <c r="F77" s="18">
        <v>2.7</v>
      </c>
      <c r="G77" s="1">
        <v>2008</v>
      </c>
      <c r="I77" s="30">
        <f>F77</f>
        <v>2.7</v>
      </c>
      <c r="J77" s="30">
        <v>0</v>
      </c>
      <c r="K77" s="30">
        <v>0</v>
      </c>
      <c r="L77" s="30">
        <v>0</v>
      </c>
      <c r="M77" s="30">
        <v>0</v>
      </c>
    </row>
    <row r="78" spans="1:13" ht="12.75">
      <c r="A78" s="8">
        <v>3</v>
      </c>
      <c r="B78" s="82" t="s">
        <v>848</v>
      </c>
      <c r="C78" s="82"/>
      <c r="D78" s="82"/>
      <c r="E78" s="82"/>
      <c r="F78" s="18">
        <v>11.95</v>
      </c>
      <c r="G78" s="4">
        <v>2008</v>
      </c>
      <c r="I78" s="30">
        <f>F78</f>
        <v>11.95</v>
      </c>
      <c r="J78" s="30">
        <v>0</v>
      </c>
      <c r="K78" s="30">
        <v>0</v>
      </c>
      <c r="L78" s="30">
        <v>0</v>
      </c>
      <c r="M78" s="30">
        <v>0</v>
      </c>
    </row>
    <row r="79" spans="1:13" ht="12.75">
      <c r="A79" s="8">
        <v>4</v>
      </c>
      <c r="B79" s="82"/>
      <c r="C79" s="82"/>
      <c r="D79" s="82"/>
      <c r="E79" s="82"/>
      <c r="F79" s="18"/>
      <c r="G79" s="1"/>
      <c r="I79" s="30">
        <v>0</v>
      </c>
      <c r="J79" s="30">
        <f>F79</f>
        <v>0</v>
      </c>
      <c r="K79" s="30">
        <v>0</v>
      </c>
      <c r="L79" s="30">
        <v>0</v>
      </c>
      <c r="M79" s="30">
        <v>0</v>
      </c>
    </row>
    <row r="80" spans="1:13" ht="7.5" customHeight="1">
      <c r="A80" s="8"/>
      <c r="I80" s="20"/>
      <c r="J80" s="20"/>
      <c r="K80" s="20"/>
      <c r="L80" s="20"/>
      <c r="M80" s="20"/>
    </row>
    <row r="81" spans="1:13" ht="12.75">
      <c r="A81" s="8"/>
      <c r="I81" s="12">
        <f>+SUM(I76:I80)</f>
        <v>19.65</v>
      </c>
      <c r="J81" s="12">
        <f>+SUM(J76:J80)</f>
        <v>0</v>
      </c>
      <c r="K81" s="12">
        <f>+SUM(K76:K80)</f>
        <v>0</v>
      </c>
      <c r="L81" s="12">
        <f>+SUM(L76:L80)</f>
        <v>0</v>
      </c>
      <c r="M81" s="12">
        <f>+SUM(M76:M80)</f>
        <v>0</v>
      </c>
    </row>
    <row r="82" spans="9:13" ht="12.75">
      <c r="I82" s="11"/>
      <c r="J82" s="11"/>
      <c r="K82" s="11"/>
      <c r="L82" s="11"/>
      <c r="M82" s="11"/>
    </row>
    <row r="83" ht="12.75">
      <c r="B83" s="36"/>
    </row>
  </sheetData>
  <sheetProtection/>
  <mergeCells count="8">
    <mergeCell ref="B78:E78"/>
    <mergeCell ref="B79:E79"/>
    <mergeCell ref="A1:M1"/>
    <mergeCell ref="A36:M36"/>
    <mergeCell ref="A50:M50"/>
    <mergeCell ref="A72:M72"/>
    <mergeCell ref="B76:E76"/>
    <mergeCell ref="B77:E7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531</v>
      </c>
      <c r="C5" s="4" t="s">
        <v>22</v>
      </c>
      <c r="D5" s="4" t="s">
        <v>35</v>
      </c>
      <c r="E5" s="13" t="s">
        <v>53</v>
      </c>
      <c r="F5" s="14">
        <v>11.25</v>
      </c>
      <c r="G5" s="1">
        <v>2012</v>
      </c>
      <c r="I5" s="16">
        <f aca="true" t="shared" si="0" ref="I5:M14">+IF($G5&gt;=I$3,$F5,0)</f>
        <v>11.25</v>
      </c>
      <c r="J5" s="16">
        <f t="shared" si="0"/>
        <v>11.25</v>
      </c>
      <c r="K5" s="16">
        <f t="shared" si="0"/>
        <v>11.25</v>
      </c>
      <c r="L5" s="16">
        <f t="shared" si="0"/>
        <v>11.25</v>
      </c>
      <c r="M5" s="16">
        <f t="shared" si="0"/>
        <v>11.25</v>
      </c>
    </row>
    <row r="6" spans="1:13" ht="12.75">
      <c r="A6" s="8">
        <v>2</v>
      </c>
      <c r="B6" s="21" t="s">
        <v>581</v>
      </c>
      <c r="C6" s="4" t="s">
        <v>22</v>
      </c>
      <c r="D6" s="4" t="s">
        <v>38</v>
      </c>
      <c r="E6" s="13" t="s">
        <v>53</v>
      </c>
      <c r="F6" s="14">
        <v>7.55</v>
      </c>
      <c r="G6" s="1">
        <v>2012</v>
      </c>
      <c r="I6" s="16">
        <f t="shared" si="0"/>
        <v>7.55</v>
      </c>
      <c r="J6" s="16">
        <f t="shared" si="0"/>
        <v>7.55</v>
      </c>
      <c r="K6" s="16">
        <f t="shared" si="0"/>
        <v>7.55</v>
      </c>
      <c r="L6" s="16">
        <f t="shared" si="0"/>
        <v>7.55</v>
      </c>
      <c r="M6" s="16">
        <f t="shared" si="0"/>
        <v>7.55</v>
      </c>
    </row>
    <row r="7" spans="1:13" ht="12.75">
      <c r="A7" s="8">
        <v>3</v>
      </c>
      <c r="B7" s="21" t="s">
        <v>639</v>
      </c>
      <c r="C7" s="4" t="s">
        <v>41</v>
      </c>
      <c r="D7" s="4" t="s">
        <v>30</v>
      </c>
      <c r="E7" s="13" t="s">
        <v>53</v>
      </c>
      <c r="F7" s="14">
        <v>4.65</v>
      </c>
      <c r="G7" s="1">
        <v>2012</v>
      </c>
      <c r="I7" s="16">
        <f t="shared" si="0"/>
        <v>4.65</v>
      </c>
      <c r="J7" s="16">
        <f t="shared" si="0"/>
        <v>4.65</v>
      </c>
      <c r="K7" s="16">
        <f t="shared" si="0"/>
        <v>4.65</v>
      </c>
      <c r="L7" s="16">
        <f t="shared" si="0"/>
        <v>4.65</v>
      </c>
      <c r="M7" s="16">
        <f t="shared" si="0"/>
        <v>4.65</v>
      </c>
    </row>
    <row r="8" spans="1:13" ht="12.75">
      <c r="A8" s="8">
        <v>4</v>
      </c>
      <c r="B8" s="21" t="s">
        <v>637</v>
      </c>
      <c r="C8" s="4" t="s">
        <v>20</v>
      </c>
      <c r="D8" s="4" t="s">
        <v>42</v>
      </c>
      <c r="E8" s="13" t="s">
        <v>53</v>
      </c>
      <c r="F8" s="14">
        <v>2.8</v>
      </c>
      <c r="G8" s="1">
        <v>2012</v>
      </c>
      <c r="I8" s="16">
        <f t="shared" si="0"/>
        <v>2.8</v>
      </c>
      <c r="J8" s="16">
        <f t="shared" si="0"/>
        <v>2.8</v>
      </c>
      <c r="K8" s="16">
        <f t="shared" si="0"/>
        <v>2.8</v>
      </c>
      <c r="L8" s="16">
        <f t="shared" si="0"/>
        <v>2.8</v>
      </c>
      <c r="M8" s="16">
        <f t="shared" si="0"/>
        <v>2.8</v>
      </c>
    </row>
    <row r="9" spans="1:13" ht="12.75">
      <c r="A9" s="8">
        <v>5</v>
      </c>
      <c r="B9" s="21" t="s">
        <v>582</v>
      </c>
      <c r="C9" s="4" t="s">
        <v>20</v>
      </c>
      <c r="D9" s="4" t="s">
        <v>24</v>
      </c>
      <c r="E9" s="13" t="s">
        <v>53</v>
      </c>
      <c r="F9" s="14">
        <v>2.75</v>
      </c>
      <c r="G9" s="1">
        <v>2012</v>
      </c>
      <c r="I9" s="16">
        <f t="shared" si="0"/>
        <v>2.75</v>
      </c>
      <c r="J9" s="16">
        <f t="shared" si="0"/>
        <v>2.75</v>
      </c>
      <c r="K9" s="16">
        <f t="shared" si="0"/>
        <v>2.75</v>
      </c>
      <c r="L9" s="16">
        <f t="shared" si="0"/>
        <v>2.75</v>
      </c>
      <c r="M9" s="16">
        <f t="shared" si="0"/>
        <v>2.75</v>
      </c>
    </row>
    <row r="10" spans="1:13" ht="12.75">
      <c r="A10" s="8">
        <v>6</v>
      </c>
      <c r="B10" s="21" t="s">
        <v>640</v>
      </c>
      <c r="C10" s="13" t="s">
        <v>20</v>
      </c>
      <c r="D10" s="13" t="s">
        <v>275</v>
      </c>
      <c r="E10" s="13" t="s">
        <v>53</v>
      </c>
      <c r="F10" s="14">
        <v>1.7</v>
      </c>
      <c r="G10" s="1">
        <v>2012</v>
      </c>
      <c r="I10" s="16">
        <f t="shared" si="0"/>
        <v>1.7</v>
      </c>
      <c r="J10" s="16">
        <f t="shared" si="0"/>
        <v>1.7</v>
      </c>
      <c r="K10" s="16">
        <f t="shared" si="0"/>
        <v>1.7</v>
      </c>
      <c r="L10" s="16">
        <f t="shared" si="0"/>
        <v>1.7</v>
      </c>
      <c r="M10" s="16">
        <f t="shared" si="0"/>
        <v>1.7</v>
      </c>
    </row>
    <row r="11" spans="1:13" ht="12.75">
      <c r="A11" s="8">
        <v>7</v>
      </c>
      <c r="B11" s="21" t="s">
        <v>576</v>
      </c>
      <c r="C11" s="4" t="s">
        <v>21</v>
      </c>
      <c r="D11" s="4" t="s">
        <v>43</v>
      </c>
      <c r="E11" s="13" t="s">
        <v>53</v>
      </c>
      <c r="F11" s="14">
        <v>6.75</v>
      </c>
      <c r="G11" s="1">
        <v>2010</v>
      </c>
      <c r="I11" s="16">
        <f t="shared" si="0"/>
        <v>6.75</v>
      </c>
      <c r="J11" s="16">
        <f t="shared" si="0"/>
        <v>6.75</v>
      </c>
      <c r="K11" s="16">
        <f t="shared" si="0"/>
        <v>6.75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532</v>
      </c>
      <c r="C12" s="4" t="s">
        <v>44</v>
      </c>
      <c r="D12" s="4" t="s">
        <v>54</v>
      </c>
      <c r="E12" s="13" t="s">
        <v>53</v>
      </c>
      <c r="F12" s="14">
        <v>6.65</v>
      </c>
      <c r="G12" s="1">
        <v>2010</v>
      </c>
      <c r="I12" s="16">
        <f t="shared" si="0"/>
        <v>6.65</v>
      </c>
      <c r="J12" s="16">
        <f t="shared" si="0"/>
        <v>6.65</v>
      </c>
      <c r="K12" s="16">
        <f t="shared" si="0"/>
        <v>6.65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215</v>
      </c>
      <c r="C13" s="4" t="s">
        <v>41</v>
      </c>
      <c r="D13" s="4" t="s">
        <v>32</v>
      </c>
      <c r="E13" s="13" t="s">
        <v>53</v>
      </c>
      <c r="F13" s="14">
        <v>6.15</v>
      </c>
      <c r="G13" s="1">
        <v>2010</v>
      </c>
      <c r="I13" s="16">
        <f t="shared" si="0"/>
        <v>6.15</v>
      </c>
      <c r="J13" s="16">
        <f t="shared" si="0"/>
        <v>6.15</v>
      </c>
      <c r="K13" s="16">
        <f t="shared" si="0"/>
        <v>6.15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580</v>
      </c>
      <c r="C14" s="4" t="s">
        <v>22</v>
      </c>
      <c r="D14" s="4" t="s">
        <v>30</v>
      </c>
      <c r="E14" s="13" t="s">
        <v>53</v>
      </c>
      <c r="F14" s="14">
        <v>4.05</v>
      </c>
      <c r="G14" s="1">
        <v>2010</v>
      </c>
      <c r="I14" s="16">
        <f t="shared" si="0"/>
        <v>4.05</v>
      </c>
      <c r="J14" s="16">
        <f t="shared" si="0"/>
        <v>4.05</v>
      </c>
      <c r="K14" s="16">
        <f t="shared" si="0"/>
        <v>4.05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105</v>
      </c>
      <c r="C15" s="4" t="s">
        <v>29</v>
      </c>
      <c r="D15" s="4" t="s">
        <v>24</v>
      </c>
      <c r="E15" s="13" t="s">
        <v>53</v>
      </c>
      <c r="F15" s="14">
        <v>8.65</v>
      </c>
      <c r="G15" s="1">
        <v>2009</v>
      </c>
      <c r="I15" s="16">
        <f aca="true" t="shared" si="1" ref="I15:M24">+IF($G15&gt;=I$3,$F15,0)</f>
        <v>8.65</v>
      </c>
      <c r="J15" s="16">
        <f t="shared" si="1"/>
        <v>8.65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124</v>
      </c>
      <c r="C16" s="4" t="s">
        <v>22</v>
      </c>
      <c r="D16" s="4" t="s">
        <v>28</v>
      </c>
      <c r="E16" s="13" t="s">
        <v>53</v>
      </c>
      <c r="F16" s="14">
        <v>7.75</v>
      </c>
      <c r="G16" s="1">
        <v>2009</v>
      </c>
      <c r="I16" s="16">
        <f t="shared" si="1"/>
        <v>7.75</v>
      </c>
      <c r="J16" s="16">
        <f t="shared" si="1"/>
        <v>7.75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349</v>
      </c>
      <c r="C17" s="4" t="s">
        <v>41</v>
      </c>
      <c r="D17" s="4" t="s">
        <v>32</v>
      </c>
      <c r="E17" s="13" t="s">
        <v>53</v>
      </c>
      <c r="F17" s="14">
        <v>2.1</v>
      </c>
      <c r="G17" s="1">
        <v>2009</v>
      </c>
      <c r="I17" s="16">
        <f t="shared" si="1"/>
        <v>2.1</v>
      </c>
      <c r="J17" s="16">
        <f t="shared" si="1"/>
        <v>2.1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211</v>
      </c>
      <c r="C18" s="4" t="s">
        <v>34</v>
      </c>
      <c r="D18" s="4" t="s">
        <v>19</v>
      </c>
      <c r="E18" s="13" t="s">
        <v>53</v>
      </c>
      <c r="F18" s="14">
        <v>1.5</v>
      </c>
      <c r="G18" s="1">
        <v>2009</v>
      </c>
      <c r="I18" s="16">
        <f t="shared" si="1"/>
        <v>1.5</v>
      </c>
      <c r="J18" s="16">
        <f t="shared" si="1"/>
        <v>1.5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251</v>
      </c>
      <c r="C19" s="4" t="s">
        <v>20</v>
      </c>
      <c r="D19" s="4" t="s">
        <v>54</v>
      </c>
      <c r="E19" s="13" t="s">
        <v>53</v>
      </c>
      <c r="F19" s="18">
        <v>0.8</v>
      </c>
      <c r="G19" s="4">
        <v>2009</v>
      </c>
      <c r="I19" s="16">
        <f t="shared" si="1"/>
        <v>0.8</v>
      </c>
      <c r="J19" s="16">
        <f t="shared" si="1"/>
        <v>0.8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103</v>
      </c>
      <c r="C20" s="4" t="s">
        <v>18</v>
      </c>
      <c r="D20" s="4" t="s">
        <v>32</v>
      </c>
      <c r="E20" s="13" t="s">
        <v>53</v>
      </c>
      <c r="F20" s="14">
        <v>4.35</v>
      </c>
      <c r="G20" s="1">
        <v>2008</v>
      </c>
      <c r="I20" s="16">
        <f t="shared" si="1"/>
        <v>4.35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638</v>
      </c>
      <c r="C21" s="4" t="s">
        <v>41</v>
      </c>
      <c r="D21" s="4" t="s">
        <v>24</v>
      </c>
      <c r="E21" s="13" t="s">
        <v>53</v>
      </c>
      <c r="F21" s="14">
        <v>3.4</v>
      </c>
      <c r="G21" s="1">
        <v>2008</v>
      </c>
      <c r="I21" s="16">
        <f t="shared" si="1"/>
        <v>3.4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674</v>
      </c>
      <c r="C22" s="4" t="s">
        <v>18</v>
      </c>
      <c r="D22" s="4" t="s">
        <v>50</v>
      </c>
      <c r="E22" s="13" t="s">
        <v>53</v>
      </c>
      <c r="F22" s="14">
        <v>2.6</v>
      </c>
      <c r="G22" s="1">
        <v>2008</v>
      </c>
      <c r="I22" s="16">
        <f t="shared" si="1"/>
        <v>2.6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8" t="s">
        <v>680</v>
      </c>
      <c r="C23" s="4" t="s">
        <v>41</v>
      </c>
      <c r="D23" s="4" t="s">
        <v>38</v>
      </c>
      <c r="E23" s="13" t="s">
        <v>53</v>
      </c>
      <c r="F23" s="14">
        <v>1.5</v>
      </c>
      <c r="G23" s="1">
        <v>2008</v>
      </c>
      <c r="I23" s="16">
        <f t="shared" si="1"/>
        <v>1.5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149</v>
      </c>
      <c r="C24" s="4" t="s">
        <v>44</v>
      </c>
      <c r="D24" s="4" t="s">
        <v>19</v>
      </c>
      <c r="E24" s="13" t="s">
        <v>53</v>
      </c>
      <c r="F24" s="14">
        <v>1.25</v>
      </c>
      <c r="G24" s="1">
        <v>2008</v>
      </c>
      <c r="I24" s="16">
        <f t="shared" si="1"/>
        <v>1.25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732</v>
      </c>
      <c r="C25" s="4" t="s">
        <v>34</v>
      </c>
      <c r="D25" s="4" t="s">
        <v>36</v>
      </c>
      <c r="E25" s="13" t="s">
        <v>53</v>
      </c>
      <c r="F25" s="14">
        <v>0.9</v>
      </c>
      <c r="G25" s="1">
        <v>2008</v>
      </c>
      <c r="I25" s="16">
        <f aca="true" t="shared" si="2" ref="I25:M32">+IF($G25&gt;=I$3,$F25,0)</f>
        <v>0.9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739</v>
      </c>
      <c r="C26" s="4" t="s">
        <v>20</v>
      </c>
      <c r="D26" s="4" t="s">
        <v>31</v>
      </c>
      <c r="E26" s="13" t="s">
        <v>53</v>
      </c>
      <c r="F26" s="14">
        <v>0.9</v>
      </c>
      <c r="G26" s="1">
        <v>2008</v>
      </c>
      <c r="I26" s="16">
        <f t="shared" si="2"/>
        <v>0.9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740</v>
      </c>
      <c r="C27" s="4" t="s">
        <v>20</v>
      </c>
      <c r="D27" s="4" t="s">
        <v>26</v>
      </c>
      <c r="E27" s="13" t="s">
        <v>53</v>
      </c>
      <c r="F27" s="14">
        <v>0.9</v>
      </c>
      <c r="G27" s="1">
        <v>2008</v>
      </c>
      <c r="I27" s="16">
        <f t="shared" si="2"/>
        <v>0.9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659</v>
      </c>
      <c r="C28" s="4" t="s">
        <v>29</v>
      </c>
      <c r="D28" s="4" t="s">
        <v>49</v>
      </c>
      <c r="E28" s="13" t="s">
        <v>53</v>
      </c>
      <c r="F28" s="14">
        <v>0.9</v>
      </c>
      <c r="G28" s="1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746</v>
      </c>
      <c r="C29" s="4" t="s">
        <v>20</v>
      </c>
      <c r="D29" s="4" t="s">
        <v>30</v>
      </c>
      <c r="E29" s="13" t="s">
        <v>53</v>
      </c>
      <c r="F29" s="9">
        <v>0.9</v>
      </c>
      <c r="G29" s="10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D30" s="4"/>
      <c r="E30" s="4"/>
      <c r="F30" s="9"/>
      <c r="G30" s="10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92.7</v>
      </c>
      <c r="J34" s="17">
        <f>+SUM(J5:J32)</f>
        <v>75.09999999999998</v>
      </c>
      <c r="K34" s="17">
        <f>+SUM(K5:K32)</f>
        <v>54.3</v>
      </c>
      <c r="L34" s="17">
        <f>+SUM(L5:L32)</f>
        <v>30.700000000000003</v>
      </c>
      <c r="M34" s="17">
        <f>+SUM(M5:M32)</f>
        <v>30.700000000000003</v>
      </c>
    </row>
    <row r="36" spans="1:13" ht="15.75">
      <c r="A36" s="85" t="s">
        <v>62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+I3</f>
        <v>2008</v>
      </c>
      <c r="J38" s="7">
        <f>+J3</f>
        <v>2009</v>
      </c>
      <c r="K38" s="7">
        <f>+K3</f>
        <v>2010</v>
      </c>
      <c r="L38" s="7">
        <f>+L3</f>
        <v>2011</v>
      </c>
      <c r="M38" s="7">
        <f>+M3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t="s">
        <v>203</v>
      </c>
      <c r="C40" s="4" t="s">
        <v>18</v>
      </c>
      <c r="D40" s="4" t="s">
        <v>61</v>
      </c>
      <c r="E40" s="33" t="s">
        <v>85</v>
      </c>
      <c r="F40" s="34">
        <v>5.1</v>
      </c>
      <c r="G40" s="33">
        <v>2009</v>
      </c>
      <c r="I40" s="16">
        <f aca="true" t="shared" si="3" ref="I40:I46">+CEILING(IF($I$38&lt;=G40,F40*0.3,0),0.05)</f>
        <v>1.55</v>
      </c>
      <c r="J40" s="16">
        <f aca="true" t="shared" si="4" ref="J40:J46">+CEILING(IF($J$38&lt;=G40,F40*0.3,0),0.05)</f>
        <v>1.55</v>
      </c>
      <c r="K40" s="16">
        <f aca="true" t="shared" si="5" ref="K40:K46">+CEILING(IF($K$38&lt;=G40,F40*0.3,0),0.05)</f>
        <v>0</v>
      </c>
      <c r="L40" s="16">
        <f aca="true" t="shared" si="6" ref="L40:L46">+CEILING(IF($L$38&lt;=G40,F40*0.3,0),0.05)</f>
        <v>0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21" t="s">
        <v>204</v>
      </c>
      <c r="C41" s="4" t="s">
        <v>34</v>
      </c>
      <c r="D41" s="4" t="s">
        <v>46</v>
      </c>
      <c r="E41" s="13" t="s">
        <v>85</v>
      </c>
      <c r="F41" s="14">
        <v>5.05</v>
      </c>
      <c r="G41" s="1">
        <v>2009</v>
      </c>
      <c r="I41" s="16">
        <f t="shared" si="3"/>
        <v>1.55</v>
      </c>
      <c r="J41" s="16">
        <f t="shared" si="4"/>
        <v>1.55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3" t="s">
        <v>252</v>
      </c>
      <c r="C42" s="4" t="s">
        <v>20</v>
      </c>
      <c r="D42" s="4" t="s">
        <v>61</v>
      </c>
      <c r="E42" s="33" t="s">
        <v>85</v>
      </c>
      <c r="F42" s="18">
        <v>0.8</v>
      </c>
      <c r="G42" s="4">
        <v>2009</v>
      </c>
      <c r="I42" s="16">
        <f t="shared" si="3"/>
        <v>0.25</v>
      </c>
      <c r="J42" s="16">
        <f t="shared" si="4"/>
        <v>0.25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3" t="s">
        <v>256</v>
      </c>
      <c r="C43" s="4" t="s">
        <v>20</v>
      </c>
      <c r="D43" s="4" t="s">
        <v>33</v>
      </c>
      <c r="E43" s="33" t="s">
        <v>85</v>
      </c>
      <c r="F43" s="31">
        <v>0.8</v>
      </c>
      <c r="G43" s="4">
        <v>2009</v>
      </c>
      <c r="I43" s="16">
        <f t="shared" si="3"/>
        <v>0.25</v>
      </c>
      <c r="J43" s="16">
        <f t="shared" si="4"/>
        <v>0.25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t="s">
        <v>155</v>
      </c>
      <c r="C44" s="4" t="s">
        <v>20</v>
      </c>
      <c r="D44" s="4" t="s">
        <v>36</v>
      </c>
      <c r="E44" s="33" t="s">
        <v>85</v>
      </c>
      <c r="F44" s="34">
        <v>3.15</v>
      </c>
      <c r="G44" s="33">
        <v>2008</v>
      </c>
      <c r="I44" s="16">
        <f t="shared" si="3"/>
        <v>0.9500000000000001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33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86</v>
      </c>
      <c r="B46"/>
      <c r="C46" s="22"/>
      <c r="D46" s="22"/>
      <c r="E46" s="29"/>
      <c r="F46" s="34"/>
      <c r="G46" s="33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32"/>
      <c r="J47" s="32"/>
      <c r="K47" s="32"/>
      <c r="L47" s="32"/>
      <c r="M47" s="32"/>
    </row>
    <row r="48" spans="1:13" ht="12.75">
      <c r="A48" s="8"/>
      <c r="I48" s="12">
        <f>+SUM(I40:I47)</f>
        <v>4.55</v>
      </c>
      <c r="J48" s="12">
        <f>+SUM(J40:J47)</f>
        <v>3.6</v>
      </c>
      <c r="K48" s="12">
        <f>+SUM(K40:K47)</f>
        <v>0</v>
      </c>
      <c r="L48" s="12">
        <f>+SUM(L40:L47)</f>
        <v>0</v>
      </c>
      <c r="M48" s="12">
        <f>+SUM(M40:M47)</f>
        <v>0</v>
      </c>
    </row>
    <row r="50" spans="1:13" ht="15.75">
      <c r="A50" s="84" t="s">
        <v>55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2008</v>
      </c>
      <c r="J52" s="7">
        <f>+J$3</f>
        <v>2009</v>
      </c>
      <c r="K52" s="7">
        <f>+K$3</f>
        <v>2010</v>
      </c>
      <c r="L52" s="7">
        <f>+L$3</f>
        <v>2011</v>
      </c>
      <c r="M52" s="7">
        <f>+M$3</f>
        <v>2012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192</v>
      </c>
      <c r="C54" s="4" t="s">
        <v>41</v>
      </c>
      <c r="D54" s="4" t="s">
        <v>33</v>
      </c>
      <c r="E54" s="13">
        <v>2007</v>
      </c>
      <c r="F54" s="14">
        <v>7.15</v>
      </c>
      <c r="G54" s="2">
        <v>2009</v>
      </c>
      <c r="I54" s="16">
        <f aca="true" t="shared" si="8" ref="I54:I63">+CEILING(IF($I$52=E54,F54,IF($I$52&lt;=G54,F54*0.3,0)),0.05)</f>
        <v>2.15</v>
      </c>
      <c r="J54" s="16">
        <f aca="true" t="shared" si="9" ref="J54:J63">+CEILING(IF($J$52&lt;=G54,F54*0.3,0),0.05)</f>
        <v>2.15</v>
      </c>
      <c r="K54" s="16">
        <f aca="true" t="shared" si="10" ref="K54:K63">+CEILING(IF($K$52&lt;=G54,F54*0.3,0),0.05)</f>
        <v>0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21" t="s">
        <v>102</v>
      </c>
      <c r="C55" s="4" t="s">
        <v>20</v>
      </c>
      <c r="D55" s="4" t="s">
        <v>186</v>
      </c>
      <c r="E55" s="13">
        <v>2007</v>
      </c>
      <c r="F55" s="14">
        <v>3.95</v>
      </c>
      <c r="G55" s="1">
        <v>2008</v>
      </c>
      <c r="I55" s="16">
        <f t="shared" si="8"/>
        <v>1.2000000000000002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135</v>
      </c>
      <c r="C56" s="4" t="s">
        <v>22</v>
      </c>
      <c r="D56" s="22" t="s">
        <v>274</v>
      </c>
      <c r="E56" s="13">
        <v>2007</v>
      </c>
      <c r="F56" s="14">
        <v>3.15</v>
      </c>
      <c r="G56" s="1">
        <v>2008</v>
      </c>
      <c r="I56" s="16">
        <f t="shared" si="8"/>
        <v>0.9500000000000001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136</v>
      </c>
      <c r="C57" s="4" t="s">
        <v>34</v>
      </c>
      <c r="D57" s="4" t="s">
        <v>33</v>
      </c>
      <c r="E57" s="13">
        <v>2005</v>
      </c>
      <c r="F57" s="14">
        <v>1.8</v>
      </c>
      <c r="G57" s="1">
        <v>2008</v>
      </c>
      <c r="I57" s="16">
        <f t="shared" si="8"/>
        <v>0.55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148</v>
      </c>
      <c r="C58" s="4" t="s">
        <v>21</v>
      </c>
      <c r="D58" s="4" t="s">
        <v>25</v>
      </c>
      <c r="E58" s="13">
        <v>2007</v>
      </c>
      <c r="F58" s="14">
        <v>1.4</v>
      </c>
      <c r="G58" s="1">
        <v>2008</v>
      </c>
      <c r="I58" s="16">
        <f t="shared" si="8"/>
        <v>0.45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350</v>
      </c>
      <c r="C59" s="4" t="s">
        <v>22</v>
      </c>
      <c r="D59" s="4" t="s">
        <v>37</v>
      </c>
      <c r="E59" s="13">
        <v>2007</v>
      </c>
      <c r="F59" s="14">
        <v>0.75</v>
      </c>
      <c r="G59" s="1">
        <v>2008</v>
      </c>
      <c r="I59" s="16">
        <f>+CEILING(IF($I$52=E59,F59,IF($I$52&lt;=G59,F59*0.3,0)),0.05)</f>
        <v>0.25</v>
      </c>
      <c r="J59" s="16">
        <f>+CEILING(IF($J$52&lt;=G59,F59*0.3,0),0.05)</f>
        <v>0</v>
      </c>
      <c r="K59" s="16">
        <f>+CEILING(IF($K$52&lt;=G59,F59*0.3,0),0.05)</f>
        <v>0</v>
      </c>
      <c r="L59" s="16">
        <f>+CEILING(IF($L$52&lt;=G59,F59*0.3,0),0.05)</f>
        <v>0</v>
      </c>
      <c r="M59" s="16">
        <f>CEILING(IF($M$52&lt;=G59,F59*0.3,0),0.05)</f>
        <v>0</v>
      </c>
    </row>
    <row r="60" spans="1:13" ht="12.75">
      <c r="A60" s="8">
        <v>7</v>
      </c>
      <c r="B60" s="21"/>
      <c r="D60" s="4"/>
      <c r="E60" s="13"/>
      <c r="F60" s="14"/>
      <c r="G60" s="1"/>
      <c r="I60" s="16">
        <f>+CEILING(IF($I$52=E60,F60,IF($I$52&lt;=G60,F60*0.3,0)),0.05)</f>
        <v>0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>+CEILING(IF($I$52=E61,F61,IF($I$52&lt;=G61,F61*0.3,0)),0.05)</f>
        <v>0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>+CEILING(IF($I$52=E62,F62,IF($I$52&lt;=G62,F62*0.3,0)),0.05)</f>
        <v>0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5.55</v>
      </c>
      <c r="J65" s="17">
        <f>+SUM(J54:J64)</f>
        <v>2.15</v>
      </c>
      <c r="K65" s="17">
        <f>+SUM(K54:K64)</f>
        <v>0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84" t="s">
        <v>56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59</v>
      </c>
      <c r="C69" s="6"/>
      <c r="D69" s="6"/>
      <c r="E69" s="6"/>
      <c r="F69" s="6" t="s">
        <v>58</v>
      </c>
      <c r="G69" s="6" t="s">
        <v>57</v>
      </c>
      <c r="I69" s="7">
        <f>+I$3</f>
        <v>2008</v>
      </c>
      <c r="J69" s="7">
        <f>+J$3</f>
        <v>2009</v>
      </c>
      <c r="K69" s="7">
        <f>+K$3</f>
        <v>2010</v>
      </c>
      <c r="L69" s="7">
        <f>+L$3</f>
        <v>2011</v>
      </c>
      <c r="M69" s="7">
        <f>+M$3</f>
        <v>2012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82"/>
      <c r="C71" s="82"/>
      <c r="D71" s="82"/>
      <c r="E71" s="82"/>
      <c r="F71" s="18"/>
      <c r="G71" s="4"/>
      <c r="I71" s="30"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12.75">
      <c r="A72" s="8">
        <v>2</v>
      </c>
      <c r="B72" s="82"/>
      <c r="C72" s="82"/>
      <c r="D72" s="82"/>
      <c r="E72" s="82"/>
      <c r="I72" s="30">
        <v>0</v>
      </c>
      <c r="J72" s="30">
        <v>0</v>
      </c>
      <c r="K72" s="30">
        <v>0</v>
      </c>
      <c r="L72" s="30">
        <v>0</v>
      </c>
      <c r="M72" s="30">
        <v>0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50:M50"/>
    <mergeCell ref="A67:M67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Garry&amp;R&amp;"Copperplate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703</v>
      </c>
      <c r="C5" s="4" t="s">
        <v>22</v>
      </c>
      <c r="D5" s="4" t="s">
        <v>60</v>
      </c>
      <c r="E5" s="13" t="s">
        <v>53</v>
      </c>
      <c r="F5" s="14">
        <v>5.85</v>
      </c>
      <c r="G5" s="1">
        <v>2012</v>
      </c>
      <c r="I5" s="16">
        <f aca="true" t="shared" si="0" ref="I5:M14">+IF($G5&gt;=I$3,$F5,0)</f>
        <v>5.85</v>
      </c>
      <c r="J5" s="16">
        <f t="shared" si="0"/>
        <v>5.85</v>
      </c>
      <c r="K5" s="16">
        <f t="shared" si="0"/>
        <v>5.85</v>
      </c>
      <c r="L5" s="16">
        <f t="shared" si="0"/>
        <v>5.85</v>
      </c>
      <c r="M5" s="16">
        <f t="shared" si="0"/>
        <v>5.85</v>
      </c>
    </row>
    <row r="6" spans="1:13" ht="12.75">
      <c r="A6" s="8">
        <v>2</v>
      </c>
      <c r="B6" s="21" t="s">
        <v>549</v>
      </c>
      <c r="C6" s="4" t="s">
        <v>41</v>
      </c>
      <c r="D6" s="4" t="s">
        <v>50</v>
      </c>
      <c r="E6" s="13" t="s">
        <v>53</v>
      </c>
      <c r="F6" s="14">
        <v>5.85</v>
      </c>
      <c r="G6" s="2">
        <v>2011</v>
      </c>
      <c r="I6" s="16">
        <f t="shared" si="0"/>
        <v>5.85</v>
      </c>
      <c r="J6" s="16">
        <f t="shared" si="0"/>
        <v>5.85</v>
      </c>
      <c r="K6" s="16">
        <f t="shared" si="0"/>
        <v>5.85</v>
      </c>
      <c r="L6" s="16">
        <f t="shared" si="0"/>
        <v>5.85</v>
      </c>
      <c r="M6" s="16">
        <f t="shared" si="0"/>
        <v>0</v>
      </c>
    </row>
    <row r="7" spans="1:13" ht="12.75">
      <c r="A7" s="8">
        <v>3</v>
      </c>
      <c r="B7" s="21" t="s">
        <v>475</v>
      </c>
      <c r="C7" s="4" t="s">
        <v>34</v>
      </c>
      <c r="D7" s="4" t="s">
        <v>61</v>
      </c>
      <c r="E7" s="13" t="s">
        <v>53</v>
      </c>
      <c r="F7" s="14">
        <v>2.5</v>
      </c>
      <c r="G7" s="1">
        <v>2011</v>
      </c>
      <c r="I7" s="16">
        <f t="shared" si="0"/>
        <v>2.5</v>
      </c>
      <c r="J7" s="16">
        <f t="shared" si="0"/>
        <v>2.5</v>
      </c>
      <c r="K7" s="16">
        <f t="shared" si="0"/>
        <v>2.5</v>
      </c>
      <c r="L7" s="16">
        <f t="shared" si="0"/>
        <v>2.5</v>
      </c>
      <c r="M7" s="16">
        <f t="shared" si="0"/>
        <v>0</v>
      </c>
    </row>
    <row r="8" spans="1:13" ht="12.75">
      <c r="A8" s="8">
        <v>4</v>
      </c>
      <c r="B8" s="21" t="s">
        <v>461</v>
      </c>
      <c r="C8" s="4" t="s">
        <v>22</v>
      </c>
      <c r="D8" s="4" t="s">
        <v>275</v>
      </c>
      <c r="E8" s="13" t="s">
        <v>53</v>
      </c>
      <c r="F8" s="14">
        <v>1.85</v>
      </c>
      <c r="G8" s="1">
        <v>2011</v>
      </c>
      <c r="I8" s="16">
        <f t="shared" si="0"/>
        <v>1.85</v>
      </c>
      <c r="J8" s="16">
        <f t="shared" si="0"/>
        <v>1.85</v>
      </c>
      <c r="K8" s="16">
        <f t="shared" si="0"/>
        <v>1.85</v>
      </c>
      <c r="L8" s="16">
        <f t="shared" si="0"/>
        <v>1.85</v>
      </c>
      <c r="M8" s="16">
        <f t="shared" si="0"/>
        <v>0</v>
      </c>
    </row>
    <row r="9" spans="1:13" ht="12.75">
      <c r="A9" s="8">
        <v>5</v>
      </c>
      <c r="B9" s="35" t="s">
        <v>656</v>
      </c>
      <c r="C9" s="4" t="s">
        <v>41</v>
      </c>
      <c r="D9" s="4" t="s">
        <v>36</v>
      </c>
      <c r="E9" s="13" t="s">
        <v>53</v>
      </c>
      <c r="F9" s="14">
        <v>0.9</v>
      </c>
      <c r="G9" s="1">
        <v>2011</v>
      </c>
      <c r="I9" s="16">
        <f t="shared" si="0"/>
        <v>0.9</v>
      </c>
      <c r="J9" s="16">
        <f t="shared" si="0"/>
        <v>0.9</v>
      </c>
      <c r="K9" s="16">
        <f t="shared" si="0"/>
        <v>0.9</v>
      </c>
      <c r="L9" s="16">
        <f t="shared" si="0"/>
        <v>0.9</v>
      </c>
      <c r="M9" s="16">
        <f t="shared" si="0"/>
        <v>0</v>
      </c>
    </row>
    <row r="10" spans="1:13" ht="12.75">
      <c r="A10" s="8">
        <v>6</v>
      </c>
      <c r="B10" s="21" t="s">
        <v>126</v>
      </c>
      <c r="C10" s="4" t="s">
        <v>18</v>
      </c>
      <c r="D10" s="4" t="s">
        <v>24</v>
      </c>
      <c r="E10" s="13" t="s">
        <v>53</v>
      </c>
      <c r="F10" s="14">
        <v>12</v>
      </c>
      <c r="G10" s="2">
        <v>2010</v>
      </c>
      <c r="I10" s="16">
        <f t="shared" si="0"/>
        <v>12</v>
      </c>
      <c r="J10" s="16">
        <f t="shared" si="0"/>
        <v>12</v>
      </c>
      <c r="K10" s="16">
        <f t="shared" si="0"/>
        <v>12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3" t="s">
        <v>195</v>
      </c>
      <c r="C11" s="4" t="s">
        <v>20</v>
      </c>
      <c r="D11" s="4" t="s">
        <v>31</v>
      </c>
      <c r="E11" s="13" t="s">
        <v>53</v>
      </c>
      <c r="F11" s="9">
        <v>5.6</v>
      </c>
      <c r="G11" s="10">
        <v>2009</v>
      </c>
      <c r="I11" s="16">
        <f t="shared" si="0"/>
        <v>5.6</v>
      </c>
      <c r="J11" s="16">
        <f t="shared" si="0"/>
        <v>5.6</v>
      </c>
      <c r="K11" s="16">
        <f t="shared" si="0"/>
        <v>0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7" t="s">
        <v>235</v>
      </c>
      <c r="C12" s="4" t="s">
        <v>20</v>
      </c>
      <c r="D12" s="4" t="s">
        <v>36</v>
      </c>
      <c r="E12" s="13" t="s">
        <v>53</v>
      </c>
      <c r="F12" s="14">
        <v>4</v>
      </c>
      <c r="G12" s="1">
        <v>2009</v>
      </c>
      <c r="I12" s="16">
        <f t="shared" si="0"/>
        <v>4</v>
      </c>
      <c r="J12" s="16">
        <f t="shared" si="0"/>
        <v>4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356</v>
      </c>
      <c r="C13" s="4" t="s">
        <v>41</v>
      </c>
      <c r="D13" s="4" t="s">
        <v>46</v>
      </c>
      <c r="E13" s="13" t="s">
        <v>53</v>
      </c>
      <c r="F13" s="14">
        <v>2.2</v>
      </c>
      <c r="G13" s="1">
        <v>2009</v>
      </c>
      <c r="I13" s="16">
        <f t="shared" si="0"/>
        <v>2.2</v>
      </c>
      <c r="J13" s="16">
        <f t="shared" si="0"/>
        <v>2.2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15" t="s">
        <v>232</v>
      </c>
      <c r="C14" s="4" t="s">
        <v>21</v>
      </c>
      <c r="D14" s="4" t="s">
        <v>27</v>
      </c>
      <c r="E14" s="13" t="s">
        <v>53</v>
      </c>
      <c r="F14" s="14">
        <v>2</v>
      </c>
      <c r="G14" s="1">
        <v>2009</v>
      </c>
      <c r="I14" s="16">
        <f t="shared" si="0"/>
        <v>2</v>
      </c>
      <c r="J14" s="16">
        <f t="shared" si="0"/>
        <v>2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96</v>
      </c>
      <c r="C15" s="4" t="s">
        <v>20</v>
      </c>
      <c r="D15" s="4" t="s">
        <v>50</v>
      </c>
      <c r="E15" s="13" t="s">
        <v>53</v>
      </c>
      <c r="F15" s="14">
        <v>1.7</v>
      </c>
      <c r="G15" s="1">
        <v>2009</v>
      </c>
      <c r="I15" s="16">
        <f aca="true" t="shared" si="1" ref="I15:M24">+IF($G15&gt;=I$3,$F15,0)</f>
        <v>1.7</v>
      </c>
      <c r="J15" s="16">
        <f t="shared" si="1"/>
        <v>1.7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15" t="s">
        <v>247</v>
      </c>
      <c r="C16" s="4" t="s">
        <v>20</v>
      </c>
      <c r="D16" s="4" t="s">
        <v>47</v>
      </c>
      <c r="E16" s="13" t="s">
        <v>53</v>
      </c>
      <c r="F16" s="14">
        <v>0.65</v>
      </c>
      <c r="G16" s="1">
        <v>2009</v>
      </c>
      <c r="I16" s="16">
        <f t="shared" si="1"/>
        <v>0.65</v>
      </c>
      <c r="J16" s="16">
        <f t="shared" si="1"/>
        <v>0.65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8" t="s">
        <v>131</v>
      </c>
      <c r="C17" s="4" t="s">
        <v>29</v>
      </c>
      <c r="D17" s="4" t="s">
        <v>27</v>
      </c>
      <c r="E17" s="13" t="s">
        <v>53</v>
      </c>
      <c r="F17" s="14">
        <v>6.9</v>
      </c>
      <c r="G17" s="1">
        <v>2008</v>
      </c>
      <c r="I17" s="16">
        <f t="shared" si="1"/>
        <v>6.9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128</v>
      </c>
      <c r="C18" s="4" t="s">
        <v>18</v>
      </c>
      <c r="D18" s="4" t="s">
        <v>275</v>
      </c>
      <c r="E18" s="13" t="s">
        <v>53</v>
      </c>
      <c r="F18" s="14">
        <v>5.15</v>
      </c>
      <c r="G18" s="1">
        <v>2008</v>
      </c>
      <c r="I18" s="16">
        <f t="shared" si="1"/>
        <v>5.15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15" t="s">
        <v>94</v>
      </c>
      <c r="C19" s="4" t="s">
        <v>22</v>
      </c>
      <c r="D19" s="4" t="s">
        <v>61</v>
      </c>
      <c r="E19" s="13" t="s">
        <v>53</v>
      </c>
      <c r="F19" s="14">
        <v>4.15</v>
      </c>
      <c r="G19" s="1">
        <v>2008</v>
      </c>
      <c r="I19" s="16">
        <f t="shared" si="1"/>
        <v>4.15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91</v>
      </c>
      <c r="C20" s="4" t="s">
        <v>22</v>
      </c>
      <c r="D20" s="4" t="s">
        <v>52</v>
      </c>
      <c r="E20" s="13" t="s">
        <v>53</v>
      </c>
      <c r="F20" s="18">
        <v>3.85</v>
      </c>
      <c r="G20" s="4">
        <v>2008</v>
      </c>
      <c r="I20" s="16">
        <f t="shared" si="1"/>
        <v>3.85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853</v>
      </c>
      <c r="C21" s="4" t="s">
        <v>20</v>
      </c>
      <c r="D21" s="4" t="s">
        <v>186</v>
      </c>
      <c r="E21" s="13" t="s">
        <v>53</v>
      </c>
      <c r="F21" s="14">
        <v>0.9</v>
      </c>
      <c r="G21" s="1">
        <v>2008</v>
      </c>
      <c r="I21" s="16">
        <f t="shared" si="1"/>
        <v>0.9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7" t="s">
        <v>677</v>
      </c>
      <c r="C22" s="4" t="s">
        <v>22</v>
      </c>
      <c r="D22" s="4" t="s">
        <v>37</v>
      </c>
      <c r="E22" s="13" t="s">
        <v>53</v>
      </c>
      <c r="F22" s="14">
        <v>0.9</v>
      </c>
      <c r="G22" s="1">
        <v>2008</v>
      </c>
      <c r="I22" s="16">
        <f t="shared" si="1"/>
        <v>0.9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742</v>
      </c>
      <c r="C23" s="4" t="s">
        <v>41</v>
      </c>
      <c r="D23" s="4" t="s">
        <v>275</v>
      </c>
      <c r="E23" s="4" t="s">
        <v>53</v>
      </c>
      <c r="F23" s="16">
        <v>0.9</v>
      </c>
      <c r="G23" s="13">
        <v>2008</v>
      </c>
      <c r="I23" s="16">
        <f t="shared" si="1"/>
        <v>0.9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762</v>
      </c>
      <c r="C24" s="4" t="s">
        <v>41</v>
      </c>
      <c r="D24" s="4" t="s">
        <v>49</v>
      </c>
      <c r="E24" s="13" t="s">
        <v>53</v>
      </c>
      <c r="F24" s="14">
        <v>0.9</v>
      </c>
      <c r="G24" s="2">
        <v>2008</v>
      </c>
      <c r="I24" s="16">
        <f t="shared" si="1"/>
        <v>0.9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763</v>
      </c>
      <c r="C25" s="4" t="s">
        <v>41</v>
      </c>
      <c r="D25" s="4" t="s">
        <v>40</v>
      </c>
      <c r="E25" s="13" t="s">
        <v>53</v>
      </c>
      <c r="F25" s="14">
        <v>0.9</v>
      </c>
      <c r="G25" s="1">
        <v>2008</v>
      </c>
      <c r="I25" s="16">
        <f aca="true" t="shared" si="2" ref="I25:M32">+IF($G25&gt;=I$3,$F25,0)</f>
        <v>0.9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769</v>
      </c>
      <c r="C26" s="4" t="s">
        <v>34</v>
      </c>
      <c r="D26" s="4" t="s">
        <v>35</v>
      </c>
      <c r="E26" s="13" t="s">
        <v>53</v>
      </c>
      <c r="F26" s="14">
        <v>0.9</v>
      </c>
      <c r="G26" s="1">
        <v>2008</v>
      </c>
      <c r="I26" s="16">
        <f t="shared" si="2"/>
        <v>0.9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793</v>
      </c>
      <c r="C27" s="4" t="s">
        <v>20</v>
      </c>
      <c r="D27" s="4" t="s">
        <v>27</v>
      </c>
      <c r="E27" s="13" t="s">
        <v>53</v>
      </c>
      <c r="F27" s="14">
        <v>0.9</v>
      </c>
      <c r="G27" s="1">
        <v>2008</v>
      </c>
      <c r="I27" s="16">
        <f t="shared" si="2"/>
        <v>0.9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807</v>
      </c>
      <c r="C28" s="4" t="s">
        <v>36</v>
      </c>
      <c r="D28" s="4" t="s">
        <v>18</v>
      </c>
      <c r="E28" s="13" t="s">
        <v>53</v>
      </c>
      <c r="F28" s="14">
        <v>0.9</v>
      </c>
      <c r="G28" s="1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264</v>
      </c>
      <c r="C29" s="4" t="s">
        <v>20</v>
      </c>
      <c r="D29" s="4" t="s">
        <v>51</v>
      </c>
      <c r="E29" s="13" t="s">
        <v>53</v>
      </c>
      <c r="F29" s="14">
        <v>0.9</v>
      </c>
      <c r="G29" s="1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845</v>
      </c>
      <c r="C30" s="4" t="s">
        <v>20</v>
      </c>
      <c r="D30" s="4" t="s">
        <v>28</v>
      </c>
      <c r="E30" s="13" t="s">
        <v>53</v>
      </c>
      <c r="F30" s="14">
        <v>0.9</v>
      </c>
      <c r="G30" s="1">
        <v>2008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846</v>
      </c>
      <c r="C31" s="4" t="s">
        <v>41</v>
      </c>
      <c r="D31" s="4" t="s">
        <v>27</v>
      </c>
      <c r="E31" s="13" t="s">
        <v>53</v>
      </c>
      <c r="F31" s="14">
        <v>0.9</v>
      </c>
      <c r="G31" s="1">
        <v>2008</v>
      </c>
      <c r="I31" s="16">
        <f t="shared" si="2"/>
        <v>0.9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852</v>
      </c>
      <c r="C32" s="4" t="s">
        <v>20</v>
      </c>
      <c r="D32" s="4" t="s">
        <v>28</v>
      </c>
      <c r="E32" s="13" t="s">
        <v>53</v>
      </c>
      <c r="F32" s="14">
        <v>0.9</v>
      </c>
      <c r="G32" s="1">
        <v>2008</v>
      </c>
      <c r="I32" s="16">
        <f t="shared" si="2"/>
        <v>0.9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75.95000000000006</v>
      </c>
      <c r="J34" s="17">
        <f>+SUM(J5:J32)</f>
        <v>45.1</v>
      </c>
      <c r="K34" s="17">
        <f>+SUM(K5:K32)</f>
        <v>28.95</v>
      </c>
      <c r="L34" s="17">
        <f>+SUM(L5:L32)</f>
        <v>16.95</v>
      </c>
      <c r="M34" s="17">
        <f>+SUM(M5:M32)</f>
        <v>5.85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704</v>
      </c>
      <c r="C40" s="4" t="s">
        <v>20</v>
      </c>
      <c r="D40" s="4" t="s">
        <v>27</v>
      </c>
      <c r="E40" s="4" t="s">
        <v>85</v>
      </c>
      <c r="F40" s="14">
        <v>4.3</v>
      </c>
      <c r="G40" s="1">
        <v>2012</v>
      </c>
      <c r="I40" s="16">
        <f aca="true" t="shared" si="3" ref="I40:I46">+CEILING(IF($I$38&lt;=G40,F40*0.3,0),0.05)</f>
        <v>1.3</v>
      </c>
      <c r="J40" s="16">
        <f aca="true" t="shared" si="4" ref="J40:J46">+CEILING(IF($J$38&lt;=G40,F40*0.3,0),0.05)</f>
        <v>1.3</v>
      </c>
      <c r="K40" s="16">
        <f aca="true" t="shared" si="5" ref="K40:K46">+CEILING(IF($K$38&lt;=G40,F40*0.3,0),0.05)</f>
        <v>1.3</v>
      </c>
      <c r="L40" s="16">
        <f aca="true" t="shared" si="6" ref="L40:L46">+CEILING(IF($L$38&lt;=G40,F40*0.3,0),0.05)</f>
        <v>1.3</v>
      </c>
      <c r="M40" s="16">
        <f aca="true" t="shared" si="7" ref="M40:M46">+CEILING(IF($M$38&lt;=G40,F40*0.3,0),0.05)</f>
        <v>1.3</v>
      </c>
    </row>
    <row r="41" spans="1:13" ht="12.75">
      <c r="A41" s="8">
        <v>2</v>
      </c>
      <c r="B41" s="3" t="s">
        <v>688</v>
      </c>
      <c r="C41" s="4" t="s">
        <v>20</v>
      </c>
      <c r="D41" s="4" t="s">
        <v>40</v>
      </c>
      <c r="E41" s="4" t="s">
        <v>85</v>
      </c>
      <c r="F41" s="18">
        <v>4.15</v>
      </c>
      <c r="G41" s="4">
        <v>2012</v>
      </c>
      <c r="I41" s="16">
        <f t="shared" si="3"/>
        <v>1.25</v>
      </c>
      <c r="J41" s="16">
        <f t="shared" si="4"/>
        <v>1.25</v>
      </c>
      <c r="K41" s="16">
        <f t="shared" si="5"/>
        <v>1.25</v>
      </c>
      <c r="L41" s="16">
        <f t="shared" si="6"/>
        <v>1.25</v>
      </c>
      <c r="M41" s="16">
        <f t="shared" si="7"/>
        <v>1.25</v>
      </c>
    </row>
    <row r="42" spans="1:13" ht="12.75">
      <c r="A42" s="8">
        <v>3</v>
      </c>
      <c r="B42" s="21" t="s">
        <v>702</v>
      </c>
      <c r="C42" s="4" t="s">
        <v>29</v>
      </c>
      <c r="D42" s="4" t="s">
        <v>26</v>
      </c>
      <c r="E42" s="13" t="s">
        <v>85</v>
      </c>
      <c r="F42" s="14">
        <v>0.9</v>
      </c>
      <c r="G42" s="2">
        <v>2012</v>
      </c>
      <c r="I42" s="16">
        <f t="shared" si="3"/>
        <v>0.30000000000000004</v>
      </c>
      <c r="J42" s="16">
        <f t="shared" si="4"/>
        <v>0.30000000000000004</v>
      </c>
      <c r="K42" s="16">
        <f t="shared" si="5"/>
        <v>0.30000000000000004</v>
      </c>
      <c r="L42" s="16">
        <f t="shared" si="6"/>
        <v>0.30000000000000004</v>
      </c>
      <c r="M42" s="16">
        <f t="shared" si="7"/>
        <v>0.30000000000000004</v>
      </c>
    </row>
    <row r="43" spans="1:13" ht="12.75">
      <c r="A43" s="8">
        <v>4</v>
      </c>
      <c r="B43" s="3" t="s">
        <v>409</v>
      </c>
      <c r="C43" s="4" t="s">
        <v>20</v>
      </c>
      <c r="D43" s="4" t="s">
        <v>46</v>
      </c>
      <c r="E43" s="4" t="s">
        <v>85</v>
      </c>
      <c r="F43" s="18">
        <v>8.3</v>
      </c>
      <c r="G43" s="4">
        <v>2011</v>
      </c>
      <c r="I43" s="16">
        <f t="shared" si="3"/>
        <v>2.5</v>
      </c>
      <c r="J43" s="16">
        <f t="shared" si="4"/>
        <v>2.5</v>
      </c>
      <c r="K43" s="16">
        <f t="shared" si="5"/>
        <v>2.5</v>
      </c>
      <c r="L43" s="16">
        <f t="shared" si="6"/>
        <v>2.5</v>
      </c>
      <c r="M43" s="16">
        <f t="shared" si="7"/>
        <v>0</v>
      </c>
    </row>
    <row r="44" spans="1:13" ht="12.75">
      <c r="A44" s="8">
        <v>5</v>
      </c>
      <c r="B44" s="3" t="s">
        <v>391</v>
      </c>
      <c r="C44" s="4" t="s">
        <v>22</v>
      </c>
      <c r="D44" s="4" t="s">
        <v>25</v>
      </c>
      <c r="E44" s="4" t="s">
        <v>85</v>
      </c>
      <c r="F44" s="18">
        <v>5.4</v>
      </c>
      <c r="G44" s="4">
        <v>2011</v>
      </c>
      <c r="I44" s="16">
        <f t="shared" si="3"/>
        <v>1.6500000000000001</v>
      </c>
      <c r="J44" s="16">
        <f t="shared" si="4"/>
        <v>1.6500000000000001</v>
      </c>
      <c r="K44" s="16">
        <f t="shared" si="5"/>
        <v>1.6500000000000001</v>
      </c>
      <c r="L44" s="16">
        <f t="shared" si="6"/>
        <v>1.6500000000000001</v>
      </c>
      <c r="M44" s="16">
        <f t="shared" si="7"/>
        <v>0</v>
      </c>
    </row>
    <row r="45" spans="1:13" ht="12.75">
      <c r="A45" s="8">
        <v>6</v>
      </c>
      <c r="B45" s="15" t="s">
        <v>462</v>
      </c>
      <c r="C45" s="4" t="s">
        <v>22</v>
      </c>
      <c r="D45" s="4" t="s">
        <v>19</v>
      </c>
      <c r="E45" s="4" t="s">
        <v>85</v>
      </c>
      <c r="F45" s="14">
        <v>2.7</v>
      </c>
      <c r="G45" s="1">
        <v>2011</v>
      </c>
      <c r="I45" s="16">
        <f t="shared" si="3"/>
        <v>0.8500000000000001</v>
      </c>
      <c r="J45" s="16">
        <f t="shared" si="4"/>
        <v>0.8500000000000001</v>
      </c>
      <c r="K45" s="16">
        <f t="shared" si="5"/>
        <v>0.8500000000000001</v>
      </c>
      <c r="L45" s="16">
        <f t="shared" si="6"/>
        <v>0.8500000000000001</v>
      </c>
      <c r="M45" s="16">
        <f t="shared" si="7"/>
        <v>0</v>
      </c>
    </row>
    <row r="46" spans="1:13" ht="12.75">
      <c r="A46" s="8" t="s">
        <v>86</v>
      </c>
      <c r="B46" s="3" t="s">
        <v>847</v>
      </c>
      <c r="C46" s="22" t="s">
        <v>187</v>
      </c>
      <c r="D46" s="22" t="s">
        <v>187</v>
      </c>
      <c r="E46" s="22"/>
      <c r="F46" s="18">
        <f>1.5+4.1</f>
        <v>5.6</v>
      </c>
      <c r="G46" s="4">
        <v>2008</v>
      </c>
      <c r="I46" s="16">
        <f t="shared" si="3"/>
        <v>1.7000000000000002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D48" s="4"/>
      <c r="E48" s="4"/>
      <c r="F48" s="18"/>
      <c r="G48" s="4"/>
      <c r="I48" s="12">
        <f>+SUM(I40:I47)</f>
        <v>9.55</v>
      </c>
      <c r="J48" s="12">
        <f>+SUM(J40:J47)</f>
        <v>7.85</v>
      </c>
      <c r="K48" s="12">
        <f>+SUM(K40:K47)</f>
        <v>7.85</v>
      </c>
      <c r="L48" s="12">
        <f>+SUM(L40:L47)</f>
        <v>7.85</v>
      </c>
      <c r="M48" s="12">
        <f>+SUM(M40:M47)</f>
        <v>2.8499999999999996</v>
      </c>
    </row>
    <row r="49" spans="1:13" ht="12.75">
      <c r="A49" s="8"/>
      <c r="B49" s="21"/>
      <c r="D49" s="4"/>
      <c r="E49" s="13"/>
      <c r="F49" s="14"/>
      <c r="G49" s="1"/>
      <c r="I49" s="12"/>
      <c r="J49" s="12"/>
      <c r="K49" s="12"/>
      <c r="L49" s="12"/>
      <c r="M49" s="12"/>
    </row>
    <row r="50" spans="1:13" ht="15.75">
      <c r="A50" s="84" t="s">
        <v>55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2008</v>
      </c>
      <c r="J52" s="7">
        <f>+J$3</f>
        <v>2009</v>
      </c>
      <c r="K52" s="7">
        <f>+K$3</f>
        <v>2010</v>
      </c>
      <c r="L52" s="7">
        <f>+L$3</f>
        <v>2011</v>
      </c>
      <c r="M52" s="7">
        <f>+M$3</f>
        <v>2012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357</v>
      </c>
      <c r="C54" s="4" t="s">
        <v>22</v>
      </c>
      <c r="D54" s="4" t="s">
        <v>61</v>
      </c>
      <c r="E54" s="4">
        <v>2006</v>
      </c>
      <c r="F54" s="14">
        <v>0.75</v>
      </c>
      <c r="G54" s="1">
        <v>2010</v>
      </c>
      <c r="I54" s="16">
        <f aca="true" t="shared" si="8" ref="I54:I63">+CEILING(IF($I$52=E54,F54,IF($I$52&lt;=G54,F54*0.3,0)),0.05)</f>
        <v>0.25</v>
      </c>
      <c r="J54" s="16">
        <f aca="true" t="shared" si="9" ref="J54:J63">+CEILING(IF($J$52&lt;=G54,F54*0.3,0),0.05)</f>
        <v>0.25</v>
      </c>
      <c r="K54" s="16">
        <f aca="true" t="shared" si="10" ref="K54:K63">+CEILING(IF($K$52&lt;=G54,F54*0.3,0),0.05)</f>
        <v>0.25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21" t="s">
        <v>701</v>
      </c>
      <c r="C55" s="4" t="s">
        <v>41</v>
      </c>
      <c r="D55" s="4" t="s">
        <v>35</v>
      </c>
      <c r="E55" s="13">
        <v>2008</v>
      </c>
      <c r="F55" s="14">
        <v>0.9</v>
      </c>
      <c r="G55" s="1">
        <v>2009</v>
      </c>
      <c r="I55" s="16">
        <f t="shared" si="8"/>
        <v>0.9</v>
      </c>
      <c r="J55" s="16">
        <f t="shared" si="9"/>
        <v>0.30000000000000004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224</v>
      </c>
      <c r="C56" s="4" t="s">
        <v>22</v>
      </c>
      <c r="D56" s="4" t="s">
        <v>47</v>
      </c>
      <c r="E56" s="13">
        <v>2005</v>
      </c>
      <c r="F56" s="16">
        <v>0.65</v>
      </c>
      <c r="G56" s="13">
        <v>2009</v>
      </c>
      <c r="I56" s="16">
        <f t="shared" si="8"/>
        <v>0.2</v>
      </c>
      <c r="J56" s="16">
        <f t="shared" si="9"/>
        <v>0.2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786</v>
      </c>
      <c r="C57" s="4" t="s">
        <v>20</v>
      </c>
      <c r="D57" s="4" t="s">
        <v>38</v>
      </c>
      <c r="E57" s="13">
        <v>2008</v>
      </c>
      <c r="F57" s="14">
        <v>0.9</v>
      </c>
      <c r="G57" s="1">
        <v>2008</v>
      </c>
      <c r="I57" s="16">
        <f t="shared" si="8"/>
        <v>0.9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784</v>
      </c>
      <c r="C58" s="4" t="s">
        <v>41</v>
      </c>
      <c r="D58" s="4" t="s">
        <v>60</v>
      </c>
      <c r="E58" s="13">
        <v>2008</v>
      </c>
      <c r="F58" s="14">
        <v>0.9</v>
      </c>
      <c r="G58" s="1">
        <v>2008</v>
      </c>
      <c r="I58" s="16">
        <f t="shared" si="8"/>
        <v>0.9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15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15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3.15</v>
      </c>
      <c r="J65" s="17">
        <f>+SUM(J54:J64)</f>
        <v>0.75</v>
      </c>
      <c r="K65" s="17">
        <f>+SUM(K54:K64)</f>
        <v>0.25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84" t="s">
        <v>56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59</v>
      </c>
      <c r="C69" s="6"/>
      <c r="D69" s="6"/>
      <c r="E69" s="6"/>
      <c r="F69" s="6" t="s">
        <v>58</v>
      </c>
      <c r="G69" s="6" t="s">
        <v>57</v>
      </c>
      <c r="I69" s="7">
        <f>+I$3</f>
        <v>2008</v>
      </c>
      <c r="J69" s="7">
        <f>+J$3</f>
        <v>2009</v>
      </c>
      <c r="K69" s="7">
        <f>+K$3</f>
        <v>2010</v>
      </c>
      <c r="L69" s="7">
        <f>+L$3</f>
        <v>2011</v>
      </c>
      <c r="M69" s="7">
        <f>+M$3</f>
        <v>2012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82" t="s">
        <v>843</v>
      </c>
      <c r="C71" s="82"/>
      <c r="D71" s="82"/>
      <c r="E71" s="82"/>
      <c r="F71" s="16">
        <v>10.5</v>
      </c>
      <c r="G71" s="13">
        <v>2008</v>
      </c>
      <c r="I71" s="30">
        <f>F71</f>
        <v>10.5</v>
      </c>
      <c r="J71" s="30">
        <v>0</v>
      </c>
      <c r="K71" s="30">
        <v>0</v>
      </c>
      <c r="L71" s="30">
        <v>0</v>
      </c>
      <c r="M71" s="30">
        <v>0</v>
      </c>
    </row>
    <row r="72" spans="1:13" ht="12.75">
      <c r="A72" s="8">
        <v>2</v>
      </c>
      <c r="B72" s="82"/>
      <c r="C72" s="82"/>
      <c r="D72" s="82"/>
      <c r="E72" s="82"/>
      <c r="I72" s="30">
        <v>0</v>
      </c>
      <c r="J72" s="30">
        <v>0</v>
      </c>
      <c r="K72" s="30">
        <v>0</v>
      </c>
      <c r="L72" s="30">
        <v>0</v>
      </c>
      <c r="M72" s="30">
        <v>0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10.5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588</v>
      </c>
      <c r="C5" s="4" t="s">
        <v>22</v>
      </c>
      <c r="D5" s="4" t="s">
        <v>32</v>
      </c>
      <c r="E5" s="13" t="s">
        <v>53</v>
      </c>
      <c r="F5" s="14">
        <v>9.15</v>
      </c>
      <c r="G5" s="1">
        <v>2012</v>
      </c>
      <c r="I5" s="16">
        <f aca="true" t="shared" si="0" ref="I5:M14">+IF($G5&gt;=I$3,$F5,0)</f>
        <v>9.15</v>
      </c>
      <c r="J5" s="16">
        <f t="shared" si="0"/>
        <v>9.15</v>
      </c>
      <c r="K5" s="16">
        <f t="shared" si="0"/>
        <v>9.15</v>
      </c>
      <c r="L5" s="16">
        <f t="shared" si="0"/>
        <v>9.15</v>
      </c>
      <c r="M5" s="16">
        <f t="shared" si="0"/>
        <v>9.15</v>
      </c>
    </row>
    <row r="6" spans="1:13" ht="12.75">
      <c r="A6" s="8">
        <v>2</v>
      </c>
      <c r="B6" s="21" t="s">
        <v>635</v>
      </c>
      <c r="C6" s="4" t="s">
        <v>29</v>
      </c>
      <c r="D6" s="4" t="s">
        <v>32</v>
      </c>
      <c r="E6" s="13" t="s">
        <v>53</v>
      </c>
      <c r="F6" s="14">
        <v>3.8</v>
      </c>
      <c r="G6" s="1">
        <v>2012</v>
      </c>
      <c r="I6" s="16">
        <f t="shared" si="0"/>
        <v>3.8</v>
      </c>
      <c r="J6" s="16">
        <f t="shared" si="0"/>
        <v>3.8</v>
      </c>
      <c r="K6" s="16">
        <f t="shared" si="0"/>
        <v>3.8</v>
      </c>
      <c r="L6" s="16">
        <f t="shared" si="0"/>
        <v>3.8</v>
      </c>
      <c r="M6" s="16">
        <f t="shared" si="0"/>
        <v>3.8</v>
      </c>
    </row>
    <row r="7" spans="1:13" ht="12.75">
      <c r="A7" s="8">
        <v>3</v>
      </c>
      <c r="B7" s="21" t="s">
        <v>711</v>
      </c>
      <c r="C7" s="4" t="s">
        <v>20</v>
      </c>
      <c r="D7" s="4"/>
      <c r="E7" s="13" t="s">
        <v>53</v>
      </c>
      <c r="F7" s="14">
        <v>0.9</v>
      </c>
      <c r="G7" s="1">
        <v>2012</v>
      </c>
      <c r="I7" s="16">
        <f aca="true" t="shared" si="1" ref="I7:M8">+IF($G7&gt;=I$3,$F7,0)</f>
        <v>0.9</v>
      </c>
      <c r="J7" s="16">
        <f t="shared" si="1"/>
        <v>0.9</v>
      </c>
      <c r="K7" s="16">
        <f t="shared" si="1"/>
        <v>0.9</v>
      </c>
      <c r="L7" s="16">
        <f t="shared" si="1"/>
        <v>0.9</v>
      </c>
      <c r="M7" s="16">
        <f t="shared" si="1"/>
        <v>0.9</v>
      </c>
    </row>
    <row r="8" spans="1:13" ht="12.75">
      <c r="A8" s="8">
        <v>4</v>
      </c>
      <c r="B8" s="27" t="s">
        <v>412</v>
      </c>
      <c r="C8" s="4" t="s">
        <v>20</v>
      </c>
      <c r="D8" s="4" t="s">
        <v>38</v>
      </c>
      <c r="E8" s="13" t="s">
        <v>53</v>
      </c>
      <c r="F8" s="14">
        <v>6.65</v>
      </c>
      <c r="G8" s="1">
        <v>2011</v>
      </c>
      <c r="I8" s="16">
        <f t="shared" si="1"/>
        <v>6.65</v>
      </c>
      <c r="J8" s="16">
        <f t="shared" si="1"/>
        <v>6.65</v>
      </c>
      <c r="K8" s="16">
        <f t="shared" si="1"/>
        <v>6.65</v>
      </c>
      <c r="L8" s="16">
        <f t="shared" si="1"/>
        <v>6.65</v>
      </c>
      <c r="M8" s="16">
        <f t="shared" si="1"/>
        <v>0</v>
      </c>
    </row>
    <row r="9" spans="1:13" ht="12.75">
      <c r="A9" s="8">
        <v>5</v>
      </c>
      <c r="B9" s="21" t="s">
        <v>539</v>
      </c>
      <c r="C9" s="4" t="s">
        <v>41</v>
      </c>
      <c r="D9" s="4" t="s">
        <v>24</v>
      </c>
      <c r="E9" s="13" t="s">
        <v>53</v>
      </c>
      <c r="F9" s="14">
        <v>9.85</v>
      </c>
      <c r="G9" s="1">
        <v>2010</v>
      </c>
      <c r="I9" s="16">
        <f t="shared" si="0"/>
        <v>9.85</v>
      </c>
      <c r="J9" s="16">
        <f t="shared" si="0"/>
        <v>9.85</v>
      </c>
      <c r="K9" s="16">
        <f t="shared" si="0"/>
        <v>9.85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7" t="s">
        <v>385</v>
      </c>
      <c r="C10" s="4" t="s">
        <v>21</v>
      </c>
      <c r="D10" s="4" t="s">
        <v>32</v>
      </c>
      <c r="E10" s="13" t="s">
        <v>53</v>
      </c>
      <c r="F10" s="14">
        <v>6.55</v>
      </c>
      <c r="G10" s="1">
        <v>2010</v>
      </c>
      <c r="I10" s="16">
        <f t="shared" si="0"/>
        <v>6.55</v>
      </c>
      <c r="J10" s="16">
        <f t="shared" si="0"/>
        <v>6.55</v>
      </c>
      <c r="K10" s="16">
        <f t="shared" si="0"/>
        <v>6.55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7" t="s">
        <v>381</v>
      </c>
      <c r="C11" s="4" t="s">
        <v>29</v>
      </c>
      <c r="D11" s="4" t="s">
        <v>54</v>
      </c>
      <c r="E11" s="13" t="s">
        <v>53</v>
      </c>
      <c r="F11" s="14">
        <v>6.15</v>
      </c>
      <c r="G11" s="1">
        <v>2010</v>
      </c>
      <c r="I11" s="16">
        <f t="shared" si="0"/>
        <v>6.15</v>
      </c>
      <c r="J11" s="16">
        <f t="shared" si="0"/>
        <v>6.15</v>
      </c>
      <c r="K11" s="16">
        <f t="shared" si="0"/>
        <v>6.15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586</v>
      </c>
      <c r="C12" s="4" t="s">
        <v>20</v>
      </c>
      <c r="D12" s="4" t="s">
        <v>24</v>
      </c>
      <c r="E12" s="13" t="s">
        <v>53</v>
      </c>
      <c r="F12" s="14">
        <v>4</v>
      </c>
      <c r="G12" s="1">
        <v>2010</v>
      </c>
      <c r="I12" s="16">
        <f t="shared" si="0"/>
        <v>4</v>
      </c>
      <c r="J12" s="16">
        <f t="shared" si="0"/>
        <v>4</v>
      </c>
      <c r="K12" s="16">
        <f t="shared" si="0"/>
        <v>4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" t="s">
        <v>287</v>
      </c>
      <c r="C13" s="4" t="s">
        <v>21</v>
      </c>
      <c r="D13" s="4" t="s">
        <v>48</v>
      </c>
      <c r="E13" s="13" t="s">
        <v>53</v>
      </c>
      <c r="F13" s="14">
        <v>2.75</v>
      </c>
      <c r="G13" s="1">
        <v>2010</v>
      </c>
      <c r="I13" s="16">
        <f t="shared" si="0"/>
        <v>2.75</v>
      </c>
      <c r="J13" s="16">
        <f t="shared" si="0"/>
        <v>2.75</v>
      </c>
      <c r="K13" s="16">
        <f t="shared" si="0"/>
        <v>2.75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7" t="s">
        <v>411</v>
      </c>
      <c r="C14" s="4" t="s">
        <v>44</v>
      </c>
      <c r="D14" s="4" t="s">
        <v>30</v>
      </c>
      <c r="E14" s="13" t="s">
        <v>53</v>
      </c>
      <c r="F14" s="14">
        <v>2.45</v>
      </c>
      <c r="G14" s="1">
        <v>2010</v>
      </c>
      <c r="I14" s="16">
        <f t="shared" si="0"/>
        <v>2.45</v>
      </c>
      <c r="J14" s="16">
        <f t="shared" si="0"/>
        <v>2.45</v>
      </c>
      <c r="K14" s="16">
        <f t="shared" si="0"/>
        <v>2.45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585</v>
      </c>
      <c r="C15" s="4" t="s">
        <v>20</v>
      </c>
      <c r="D15" s="4" t="s">
        <v>26</v>
      </c>
      <c r="E15" s="13" t="s">
        <v>53</v>
      </c>
      <c r="F15" s="14">
        <v>1.85</v>
      </c>
      <c r="G15" s="1">
        <v>2010</v>
      </c>
      <c r="I15" s="16">
        <f aca="true" t="shared" si="2" ref="I15:M24">+IF($G15&gt;=I$3,$F15,0)</f>
        <v>1.85</v>
      </c>
      <c r="J15" s="16">
        <f t="shared" si="2"/>
        <v>1.85</v>
      </c>
      <c r="K15" s="16">
        <f t="shared" si="2"/>
        <v>1.85</v>
      </c>
      <c r="L15" s="16">
        <f t="shared" si="2"/>
        <v>0</v>
      </c>
      <c r="M15" s="16">
        <f t="shared" si="2"/>
        <v>0</v>
      </c>
    </row>
    <row r="16" spans="1:13" ht="12.75">
      <c r="A16" s="8">
        <v>12</v>
      </c>
      <c r="B16" s="21" t="s">
        <v>682</v>
      </c>
      <c r="C16" s="4" t="s">
        <v>20</v>
      </c>
      <c r="D16" s="4"/>
      <c r="E16" s="13" t="s">
        <v>53</v>
      </c>
      <c r="F16" s="14">
        <v>0.9</v>
      </c>
      <c r="G16" s="1">
        <v>2010</v>
      </c>
      <c r="I16" s="16">
        <f t="shared" si="2"/>
        <v>0.9</v>
      </c>
      <c r="J16" s="16">
        <f t="shared" si="2"/>
        <v>0.9</v>
      </c>
      <c r="K16" s="16">
        <f t="shared" si="2"/>
        <v>0.9</v>
      </c>
      <c r="L16" s="16">
        <f t="shared" si="2"/>
        <v>0</v>
      </c>
      <c r="M16" s="16">
        <f t="shared" si="2"/>
        <v>0</v>
      </c>
    </row>
    <row r="17" spans="1:13" ht="12.75">
      <c r="A17" s="8">
        <v>13</v>
      </c>
      <c r="B17" s="27" t="s">
        <v>449</v>
      </c>
      <c r="C17" s="4" t="s">
        <v>18</v>
      </c>
      <c r="D17" s="4" t="s">
        <v>54</v>
      </c>
      <c r="E17" s="13" t="s">
        <v>53</v>
      </c>
      <c r="F17" s="14">
        <v>0.8</v>
      </c>
      <c r="G17" s="1">
        <v>2010</v>
      </c>
      <c r="I17" s="16">
        <f t="shared" si="2"/>
        <v>0.8</v>
      </c>
      <c r="J17" s="16">
        <f t="shared" si="2"/>
        <v>0.8</v>
      </c>
      <c r="K17" s="16">
        <f t="shared" si="2"/>
        <v>0.8</v>
      </c>
      <c r="L17" s="16">
        <f t="shared" si="2"/>
        <v>0</v>
      </c>
      <c r="M17" s="16">
        <f t="shared" si="2"/>
        <v>0</v>
      </c>
    </row>
    <row r="18" spans="1:13" ht="12.75">
      <c r="A18" s="8">
        <v>14</v>
      </c>
      <c r="B18" s="27" t="s">
        <v>410</v>
      </c>
      <c r="C18" s="4" t="s">
        <v>18</v>
      </c>
      <c r="D18" s="4" t="s">
        <v>37</v>
      </c>
      <c r="E18" s="13" t="s">
        <v>53</v>
      </c>
      <c r="F18" s="14">
        <v>5.5</v>
      </c>
      <c r="G18" s="1">
        <v>2009</v>
      </c>
      <c r="I18" s="16">
        <f t="shared" si="2"/>
        <v>5.5</v>
      </c>
      <c r="J18" s="16">
        <f t="shared" si="2"/>
        <v>5.5</v>
      </c>
      <c r="K18" s="16">
        <f t="shared" si="2"/>
        <v>0</v>
      </c>
      <c r="L18" s="16">
        <f t="shared" si="2"/>
        <v>0</v>
      </c>
      <c r="M18" s="16">
        <f t="shared" si="2"/>
        <v>0</v>
      </c>
    </row>
    <row r="19" spans="1:13" ht="12.75">
      <c r="A19" s="8">
        <v>15</v>
      </c>
      <c r="B19" s="15" t="s">
        <v>369</v>
      </c>
      <c r="C19" s="4" t="s">
        <v>22</v>
      </c>
      <c r="D19" s="4" t="s">
        <v>51</v>
      </c>
      <c r="E19" s="13" t="s">
        <v>53</v>
      </c>
      <c r="F19" s="14">
        <v>2.65</v>
      </c>
      <c r="G19" s="1">
        <v>2009</v>
      </c>
      <c r="I19" s="16">
        <f t="shared" si="2"/>
        <v>2.65</v>
      </c>
      <c r="J19" s="16">
        <f t="shared" si="2"/>
        <v>2.65</v>
      </c>
      <c r="K19" s="16">
        <f t="shared" si="2"/>
        <v>0</v>
      </c>
      <c r="L19" s="16">
        <f t="shared" si="2"/>
        <v>0</v>
      </c>
      <c r="M19" s="16">
        <f t="shared" si="2"/>
        <v>0</v>
      </c>
    </row>
    <row r="20" spans="1:13" ht="12.75">
      <c r="A20" s="8">
        <v>16</v>
      </c>
      <c r="B20" s="21" t="s">
        <v>393</v>
      </c>
      <c r="C20" s="23" t="s">
        <v>22</v>
      </c>
      <c r="D20" s="23" t="s">
        <v>31</v>
      </c>
      <c r="E20" s="13" t="s">
        <v>53</v>
      </c>
      <c r="F20" s="25">
        <v>7.6</v>
      </c>
      <c r="G20" s="26">
        <v>2008</v>
      </c>
      <c r="I20" s="16">
        <f t="shared" si="2"/>
        <v>7.6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</row>
    <row r="21" spans="1:13" ht="12.75">
      <c r="A21" s="8">
        <v>17</v>
      </c>
      <c r="B21" s="27" t="s">
        <v>384</v>
      </c>
      <c r="C21" s="4" t="s">
        <v>34</v>
      </c>
      <c r="D21" s="4" t="s">
        <v>54</v>
      </c>
      <c r="E21" s="13" t="s">
        <v>53</v>
      </c>
      <c r="F21" s="14">
        <v>4.75</v>
      </c>
      <c r="G21" s="1">
        <v>2008</v>
      </c>
      <c r="I21" s="16">
        <f t="shared" si="2"/>
        <v>4.75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</row>
    <row r="22" spans="1:13" ht="12.75">
      <c r="A22" s="8">
        <v>18</v>
      </c>
      <c r="B22" s="21" t="s">
        <v>161</v>
      </c>
      <c r="C22" s="4" t="s">
        <v>41</v>
      </c>
      <c r="D22" s="4" t="s">
        <v>26</v>
      </c>
      <c r="E22" s="13" t="s">
        <v>53</v>
      </c>
      <c r="F22" s="14">
        <v>4.15</v>
      </c>
      <c r="G22" s="1">
        <v>2008</v>
      </c>
      <c r="I22" s="16">
        <f t="shared" si="2"/>
        <v>4.15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</row>
    <row r="23" spans="1:13" ht="12.75">
      <c r="A23" s="8">
        <v>19</v>
      </c>
      <c r="B23" s="21" t="s">
        <v>824</v>
      </c>
      <c r="C23" s="4" t="s">
        <v>34</v>
      </c>
      <c r="D23" s="4" t="s">
        <v>38</v>
      </c>
      <c r="E23" s="13" t="s">
        <v>53</v>
      </c>
      <c r="F23" s="14">
        <v>0.9</v>
      </c>
      <c r="G23" s="1">
        <v>2008</v>
      </c>
      <c r="I23" s="16">
        <f t="shared" si="2"/>
        <v>0.9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</row>
    <row r="24" spans="1:13" ht="12.75">
      <c r="A24" s="8">
        <v>20</v>
      </c>
      <c r="B24" s="21" t="s">
        <v>791</v>
      </c>
      <c r="C24" s="4" t="s">
        <v>20</v>
      </c>
      <c r="D24" s="4" t="s">
        <v>43</v>
      </c>
      <c r="E24" s="13" t="s">
        <v>53</v>
      </c>
      <c r="F24" s="14">
        <v>0.9</v>
      </c>
      <c r="G24" s="1">
        <v>2008</v>
      </c>
      <c r="I24" s="16">
        <f t="shared" si="2"/>
        <v>0.9</v>
      </c>
      <c r="J24" s="16">
        <f t="shared" si="2"/>
        <v>0</v>
      </c>
      <c r="K24" s="16">
        <f t="shared" si="2"/>
        <v>0</v>
      </c>
      <c r="L24" s="16">
        <f t="shared" si="2"/>
        <v>0</v>
      </c>
      <c r="M24" s="16">
        <f t="shared" si="2"/>
        <v>0</v>
      </c>
    </row>
    <row r="25" spans="1:13" ht="12.75">
      <c r="A25" s="8">
        <v>21</v>
      </c>
      <c r="B25" s="21" t="s">
        <v>758</v>
      </c>
      <c r="C25" s="4" t="s">
        <v>22</v>
      </c>
      <c r="D25" s="4" t="s">
        <v>27</v>
      </c>
      <c r="E25" s="13" t="s">
        <v>53</v>
      </c>
      <c r="F25" s="14">
        <v>0.9</v>
      </c>
      <c r="G25" s="1">
        <v>2008</v>
      </c>
      <c r="I25" s="16">
        <f aca="true" t="shared" si="3" ref="I25:M32">+IF($G25&gt;=I$3,$F25,0)</f>
        <v>0.9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</row>
    <row r="26" spans="1:13" ht="12.75">
      <c r="A26" s="8">
        <v>22</v>
      </c>
      <c r="B26" s="21" t="s">
        <v>759</v>
      </c>
      <c r="C26" s="4" t="s">
        <v>29</v>
      </c>
      <c r="D26" s="4" t="s">
        <v>186</v>
      </c>
      <c r="E26" s="13" t="s">
        <v>53</v>
      </c>
      <c r="F26" s="14">
        <v>0.9</v>
      </c>
      <c r="G26" s="2">
        <v>2008</v>
      </c>
      <c r="I26" s="16">
        <f t="shared" si="3"/>
        <v>0.9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0</v>
      </c>
    </row>
    <row r="27" spans="1:13" ht="12.75">
      <c r="A27" s="8">
        <v>23</v>
      </c>
      <c r="B27" s="3" t="s">
        <v>760</v>
      </c>
      <c r="C27" s="4" t="s">
        <v>41</v>
      </c>
      <c r="D27" s="4" t="s">
        <v>186</v>
      </c>
      <c r="E27" s="13" t="s">
        <v>53</v>
      </c>
      <c r="F27" s="9">
        <v>0.9</v>
      </c>
      <c r="G27" s="10">
        <v>2008</v>
      </c>
      <c r="I27" s="16">
        <f t="shared" si="3"/>
        <v>0.9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</row>
    <row r="28" spans="1:13" ht="12.75">
      <c r="A28" s="8">
        <v>24</v>
      </c>
      <c r="B28" s="21" t="s">
        <v>761</v>
      </c>
      <c r="C28" s="4" t="s">
        <v>41</v>
      </c>
      <c r="D28" s="4" t="s">
        <v>30</v>
      </c>
      <c r="E28" s="4" t="s">
        <v>53</v>
      </c>
      <c r="F28" s="14">
        <v>0.9</v>
      </c>
      <c r="G28" s="1">
        <v>2008</v>
      </c>
      <c r="I28" s="16">
        <f t="shared" si="3"/>
        <v>0.9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6">
        <f t="shared" si="3"/>
        <v>0</v>
      </c>
    </row>
    <row r="29" spans="1:13" ht="12.75">
      <c r="A29" s="8">
        <v>25</v>
      </c>
      <c r="B29" s="3" t="s">
        <v>825</v>
      </c>
      <c r="C29" s="4" t="s">
        <v>41</v>
      </c>
      <c r="D29" s="4" t="s">
        <v>26</v>
      </c>
      <c r="E29" s="13" t="s">
        <v>53</v>
      </c>
      <c r="F29" s="14">
        <v>0.9</v>
      </c>
      <c r="G29" s="1">
        <v>2008</v>
      </c>
      <c r="I29" s="16">
        <f t="shared" si="3"/>
        <v>0.9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</row>
    <row r="30" spans="1:13" ht="12.75">
      <c r="A30" s="8">
        <v>26</v>
      </c>
      <c r="B30" s="28" t="s">
        <v>800</v>
      </c>
      <c r="C30" s="4" t="s">
        <v>20</v>
      </c>
      <c r="D30" s="4" t="s">
        <v>27</v>
      </c>
      <c r="E30" s="4" t="s">
        <v>53</v>
      </c>
      <c r="F30" s="9">
        <v>0.9</v>
      </c>
      <c r="G30" s="10">
        <v>2008</v>
      </c>
      <c r="I30" s="16">
        <f t="shared" si="3"/>
        <v>0.9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</row>
    <row r="31" spans="1:13" ht="12.75">
      <c r="A31" s="8">
        <v>27</v>
      </c>
      <c r="B31" s="3" t="s">
        <v>170</v>
      </c>
      <c r="C31" s="4" t="s">
        <v>22</v>
      </c>
      <c r="D31" s="4" t="s">
        <v>26</v>
      </c>
      <c r="E31" s="4" t="s">
        <v>53</v>
      </c>
      <c r="F31" s="18">
        <v>0.6</v>
      </c>
      <c r="G31" s="4">
        <v>2008</v>
      </c>
      <c r="I31" s="16">
        <f t="shared" si="3"/>
        <v>0.6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3"/>
        <v>0</v>
      </c>
      <c r="J32" s="16">
        <f t="shared" si="3"/>
        <v>0</v>
      </c>
      <c r="K32" s="16">
        <f t="shared" si="3"/>
        <v>0</v>
      </c>
      <c r="L32" s="16">
        <f t="shared" si="3"/>
        <v>0</v>
      </c>
      <c r="M32" s="16">
        <f t="shared" si="3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88.25000000000004</v>
      </c>
      <c r="J34" s="17">
        <f>+SUM(J5:J32)</f>
        <v>63.949999999999996</v>
      </c>
      <c r="K34" s="17">
        <f>+SUM(K5:K32)</f>
        <v>55.8</v>
      </c>
      <c r="L34" s="17">
        <f>+SUM(L5:L32)</f>
        <v>20.5</v>
      </c>
      <c r="M34" s="17">
        <f>+SUM(M5:M32)</f>
        <v>13.85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683</v>
      </c>
      <c r="C40" s="4" t="s">
        <v>20</v>
      </c>
      <c r="D40" s="4" t="s">
        <v>40</v>
      </c>
      <c r="E40" s="4" t="s">
        <v>85</v>
      </c>
      <c r="F40" s="16">
        <v>0.9</v>
      </c>
      <c r="G40" s="13">
        <v>2012</v>
      </c>
      <c r="I40" s="16">
        <f aca="true" t="shared" si="4" ref="I40:I46">+CEILING(IF($I$38&lt;=G40,F40*0.3,0),0.05)</f>
        <v>0.30000000000000004</v>
      </c>
      <c r="J40" s="16">
        <f aca="true" t="shared" si="5" ref="J40:J46">+CEILING(IF($J$38&lt;=G40,F40*0.3,0),0.05)</f>
        <v>0.30000000000000004</v>
      </c>
      <c r="K40" s="16">
        <f aca="true" t="shared" si="6" ref="K40:K46">+CEILING(IF($K$38&lt;=G40,F40*0.3,0),0.05)</f>
        <v>0.30000000000000004</v>
      </c>
      <c r="L40" s="16">
        <f aca="true" t="shared" si="7" ref="L40:L46">+CEILING(IF($L$38&lt;=G40,F40*0.3,0),0.05)</f>
        <v>0.30000000000000004</v>
      </c>
      <c r="M40" s="16">
        <f aca="true" t="shared" si="8" ref="M40:M46">+CEILING(IF($M$38&lt;=G40,F40*0.3,0),0.05)</f>
        <v>0.30000000000000004</v>
      </c>
    </row>
    <row r="41" spans="1:13" ht="12.75">
      <c r="A41" s="8">
        <v>2</v>
      </c>
      <c r="B41" s="21" t="s">
        <v>689</v>
      </c>
      <c r="C41" s="4" t="s">
        <v>20</v>
      </c>
      <c r="D41" s="4" t="s">
        <v>43</v>
      </c>
      <c r="E41" s="4" t="s">
        <v>85</v>
      </c>
      <c r="F41" s="16">
        <v>0.9</v>
      </c>
      <c r="G41" s="13">
        <v>2012</v>
      </c>
      <c r="I41" s="16">
        <f t="shared" si="4"/>
        <v>0.30000000000000004</v>
      </c>
      <c r="J41" s="16">
        <f t="shared" si="5"/>
        <v>0.30000000000000004</v>
      </c>
      <c r="K41" s="16">
        <f t="shared" si="6"/>
        <v>0.30000000000000004</v>
      </c>
      <c r="L41" s="16">
        <f t="shared" si="7"/>
        <v>0.30000000000000004</v>
      </c>
      <c r="M41" s="16">
        <f t="shared" si="8"/>
        <v>0.30000000000000004</v>
      </c>
    </row>
    <row r="42" spans="1:13" ht="12.75">
      <c r="A42" s="8">
        <v>3</v>
      </c>
      <c r="B42" s="3" t="s">
        <v>288</v>
      </c>
      <c r="C42" s="4" t="s">
        <v>29</v>
      </c>
      <c r="D42" s="4" t="s">
        <v>39</v>
      </c>
      <c r="E42" s="4" t="s">
        <v>85</v>
      </c>
      <c r="F42" s="18">
        <v>5.7</v>
      </c>
      <c r="G42" s="4">
        <v>2010</v>
      </c>
      <c r="I42" s="16">
        <f t="shared" si="4"/>
        <v>1.75</v>
      </c>
      <c r="J42" s="16">
        <f t="shared" si="5"/>
        <v>1.75</v>
      </c>
      <c r="K42" s="16">
        <f t="shared" si="6"/>
        <v>1.75</v>
      </c>
      <c r="L42" s="16">
        <f t="shared" si="7"/>
        <v>0</v>
      </c>
      <c r="M42" s="16">
        <f t="shared" si="8"/>
        <v>0</v>
      </c>
    </row>
    <row r="43" spans="1:13" ht="12.75">
      <c r="A43" s="8">
        <v>4</v>
      </c>
      <c r="B43" s="21" t="s">
        <v>228</v>
      </c>
      <c r="C43" s="4" t="s">
        <v>20</v>
      </c>
      <c r="D43" s="4" t="s">
        <v>46</v>
      </c>
      <c r="E43" s="13" t="s">
        <v>85</v>
      </c>
      <c r="F43" s="16">
        <v>2.05</v>
      </c>
      <c r="G43" s="13">
        <v>2009</v>
      </c>
      <c r="I43" s="16">
        <f t="shared" si="4"/>
        <v>0.65</v>
      </c>
      <c r="J43" s="16">
        <f t="shared" si="5"/>
        <v>0.65</v>
      </c>
      <c r="K43" s="16">
        <f t="shared" si="6"/>
        <v>0</v>
      </c>
      <c r="L43" s="16">
        <f t="shared" si="7"/>
        <v>0</v>
      </c>
      <c r="M43" s="16">
        <f t="shared" si="8"/>
        <v>0</v>
      </c>
    </row>
    <row r="44" spans="1:13" ht="12.75">
      <c r="A44" s="8">
        <v>5</v>
      </c>
      <c r="B44" s="15" t="s">
        <v>154</v>
      </c>
      <c r="C44" s="4" t="s">
        <v>22</v>
      </c>
      <c r="D44" s="4" t="s">
        <v>31</v>
      </c>
      <c r="E44" s="13" t="s">
        <v>85</v>
      </c>
      <c r="F44" s="14">
        <v>3.5</v>
      </c>
      <c r="G44" s="1">
        <v>2008</v>
      </c>
      <c r="I44" s="16">
        <f t="shared" si="4"/>
        <v>1.05</v>
      </c>
      <c r="J44" s="16">
        <f t="shared" si="5"/>
        <v>0</v>
      </c>
      <c r="K44" s="16">
        <f t="shared" si="6"/>
        <v>0</v>
      </c>
      <c r="L44" s="16">
        <f t="shared" si="7"/>
        <v>0</v>
      </c>
      <c r="M44" s="16">
        <f t="shared" si="8"/>
        <v>0</v>
      </c>
    </row>
    <row r="45" spans="1:13" ht="12.75">
      <c r="A45" s="8">
        <v>6</v>
      </c>
      <c r="B45" s="15"/>
      <c r="D45" s="4"/>
      <c r="E45" s="13"/>
      <c r="F45" s="14"/>
      <c r="G45" s="1"/>
      <c r="I45" s="16">
        <f t="shared" si="4"/>
        <v>0</v>
      </c>
      <c r="J45" s="16">
        <f t="shared" si="5"/>
        <v>0</v>
      </c>
      <c r="K45" s="16">
        <f t="shared" si="6"/>
        <v>0</v>
      </c>
      <c r="L45" s="16">
        <f t="shared" si="7"/>
        <v>0</v>
      </c>
      <c r="M45" s="16">
        <f t="shared" si="8"/>
        <v>0</v>
      </c>
    </row>
    <row r="46" spans="1:13" ht="12.75">
      <c r="A46" s="8" t="s">
        <v>86</v>
      </c>
      <c r="B46" s="15"/>
      <c r="D46" s="4"/>
      <c r="E46" s="13"/>
      <c r="F46" s="16"/>
      <c r="G46" s="13"/>
      <c r="I46" s="16">
        <f t="shared" si="4"/>
        <v>0</v>
      </c>
      <c r="J46" s="16">
        <f t="shared" si="5"/>
        <v>0</v>
      </c>
      <c r="K46" s="16">
        <f t="shared" si="6"/>
        <v>0</v>
      </c>
      <c r="L46" s="16">
        <f t="shared" si="7"/>
        <v>0</v>
      </c>
      <c r="M46" s="16">
        <f t="shared" si="8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4.05</v>
      </c>
      <c r="J48" s="12">
        <f>+SUM(J40:J47)</f>
        <v>3</v>
      </c>
      <c r="K48" s="12">
        <f>+SUM(K40:K47)</f>
        <v>2.35</v>
      </c>
      <c r="L48" s="12">
        <f>+SUM(L40:L47)</f>
        <v>0.6000000000000001</v>
      </c>
      <c r="M48" s="12">
        <f>+SUM(M40:M47)</f>
        <v>0.6000000000000001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84" t="s">
        <v>55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2008</v>
      </c>
      <c r="J52" s="7">
        <f>+J$3</f>
        <v>2009</v>
      </c>
      <c r="K52" s="7">
        <f>+K$3</f>
        <v>2010</v>
      </c>
      <c r="L52" s="7">
        <f>+L$3</f>
        <v>2011</v>
      </c>
      <c r="M52" s="7">
        <f>+M$3</f>
        <v>2012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690</v>
      </c>
      <c r="C54" s="4" t="s">
        <v>20</v>
      </c>
      <c r="D54" s="4" t="s">
        <v>30</v>
      </c>
      <c r="E54" s="13">
        <v>2008</v>
      </c>
      <c r="F54" s="14">
        <v>0.9</v>
      </c>
      <c r="G54" s="1">
        <v>2012</v>
      </c>
      <c r="I54" s="16">
        <f aca="true" t="shared" si="9" ref="I54:I63">+CEILING(IF($I$52=E54,F54,IF($I$52&lt;=G54,F54*0.3,0)),0.05)</f>
        <v>0.9</v>
      </c>
      <c r="J54" s="16">
        <f aca="true" t="shared" si="10" ref="J54:J63">+CEILING(IF($J$52&lt;=G54,F54*0.3,0),0.05)</f>
        <v>0.30000000000000004</v>
      </c>
      <c r="K54" s="16">
        <f aca="true" t="shared" si="11" ref="K54:K63">+CEILING(IF($K$52&lt;=G54,F54*0.3,0),0.05)</f>
        <v>0.30000000000000004</v>
      </c>
      <c r="L54" s="16">
        <f aca="true" t="shared" si="12" ref="L54:L63">+CEILING(IF($L$52&lt;=G54,F54*0.3,0),0.05)</f>
        <v>0.30000000000000004</v>
      </c>
      <c r="M54" s="16">
        <f aca="true" t="shared" si="13" ref="M54:M63">CEILING(IF($M$52&lt;=G54,F54*0.3,0),0.05)</f>
        <v>0.30000000000000004</v>
      </c>
    </row>
    <row r="55" spans="1:13" ht="12.75">
      <c r="A55" s="8">
        <v>2</v>
      </c>
      <c r="B55" s="21" t="s">
        <v>114</v>
      </c>
      <c r="C55" s="4" t="s">
        <v>20</v>
      </c>
      <c r="D55" s="4" t="s">
        <v>31</v>
      </c>
      <c r="E55" s="13">
        <v>2007</v>
      </c>
      <c r="F55" s="14">
        <v>3</v>
      </c>
      <c r="G55" s="1">
        <v>2010</v>
      </c>
      <c r="I55" s="16">
        <f t="shared" si="9"/>
        <v>0.9</v>
      </c>
      <c r="J55" s="16">
        <f t="shared" si="10"/>
        <v>0.9</v>
      </c>
      <c r="K55" s="16">
        <f t="shared" si="11"/>
        <v>0.9</v>
      </c>
      <c r="L55" s="16">
        <f t="shared" si="12"/>
        <v>0</v>
      </c>
      <c r="M55" s="16">
        <f t="shared" si="13"/>
        <v>0</v>
      </c>
    </row>
    <row r="56" spans="1:13" ht="12.75">
      <c r="A56" s="8">
        <v>3</v>
      </c>
      <c r="B56" s="21" t="s">
        <v>333</v>
      </c>
      <c r="C56" s="4" t="s">
        <v>41</v>
      </c>
      <c r="D56" s="4" t="s">
        <v>275</v>
      </c>
      <c r="E56" s="13">
        <v>2007</v>
      </c>
      <c r="F56" s="14">
        <v>2.35</v>
      </c>
      <c r="G56" s="1">
        <v>2009</v>
      </c>
      <c r="I56" s="16">
        <f t="shared" si="9"/>
        <v>0.75</v>
      </c>
      <c r="J56" s="16">
        <f t="shared" si="10"/>
        <v>0.75</v>
      </c>
      <c r="K56" s="16">
        <f t="shared" si="11"/>
        <v>0</v>
      </c>
      <c r="L56" s="16">
        <f t="shared" si="12"/>
        <v>0</v>
      </c>
      <c r="M56" s="16">
        <f t="shared" si="13"/>
        <v>0</v>
      </c>
    </row>
    <row r="57" spans="1:13" ht="12.75">
      <c r="A57" s="8">
        <v>4</v>
      </c>
      <c r="B57" s="21" t="s">
        <v>708</v>
      </c>
      <c r="C57" s="4" t="s">
        <v>22</v>
      </c>
      <c r="D57" s="4" t="s">
        <v>26</v>
      </c>
      <c r="E57" s="13">
        <v>2008</v>
      </c>
      <c r="F57" s="14">
        <v>2.15</v>
      </c>
      <c r="G57" s="1">
        <v>2009</v>
      </c>
      <c r="I57" s="16">
        <f t="shared" si="9"/>
        <v>2.15</v>
      </c>
      <c r="J57" s="16">
        <f t="shared" si="10"/>
        <v>0.65</v>
      </c>
      <c r="K57" s="16">
        <f t="shared" si="11"/>
        <v>0</v>
      </c>
      <c r="L57" s="16">
        <f t="shared" si="12"/>
        <v>0</v>
      </c>
      <c r="M57" s="16">
        <f t="shared" si="13"/>
        <v>0</v>
      </c>
    </row>
    <row r="58" spans="1:13" ht="12.75">
      <c r="A58" s="8">
        <v>5</v>
      </c>
      <c r="B58" s="21" t="s">
        <v>331</v>
      </c>
      <c r="C58" s="4" t="s">
        <v>22</v>
      </c>
      <c r="D58" s="22" t="s">
        <v>274</v>
      </c>
      <c r="E58" s="13">
        <v>2007</v>
      </c>
      <c r="F58" s="14">
        <v>0.75</v>
      </c>
      <c r="G58" s="1">
        <v>2009</v>
      </c>
      <c r="I58" s="16">
        <f t="shared" si="9"/>
        <v>0.25</v>
      </c>
      <c r="J58" s="16">
        <f t="shared" si="10"/>
        <v>0.25</v>
      </c>
      <c r="K58" s="16">
        <f t="shared" si="11"/>
        <v>0</v>
      </c>
      <c r="L58" s="16">
        <f t="shared" si="12"/>
        <v>0</v>
      </c>
      <c r="M58" s="16">
        <f t="shared" si="13"/>
        <v>0</v>
      </c>
    </row>
    <row r="59" spans="1:13" ht="12.75">
      <c r="A59" s="8">
        <v>6</v>
      </c>
      <c r="B59" s="21" t="s">
        <v>162</v>
      </c>
      <c r="C59" s="4" t="s">
        <v>34</v>
      </c>
      <c r="D59" s="4" t="s">
        <v>31</v>
      </c>
      <c r="E59" s="13">
        <v>2005</v>
      </c>
      <c r="F59" s="14">
        <v>1.9</v>
      </c>
      <c r="G59" s="1">
        <v>2008</v>
      </c>
      <c r="I59" s="16">
        <f t="shared" si="9"/>
        <v>0.6000000000000001</v>
      </c>
      <c r="J59" s="16">
        <f t="shared" si="10"/>
        <v>0</v>
      </c>
      <c r="K59" s="16">
        <f t="shared" si="11"/>
        <v>0</v>
      </c>
      <c r="L59" s="16">
        <f t="shared" si="12"/>
        <v>0</v>
      </c>
      <c r="M59" s="16">
        <f t="shared" si="13"/>
        <v>0</v>
      </c>
    </row>
    <row r="60" spans="1:13" ht="12.75">
      <c r="A60" s="8">
        <v>7</v>
      </c>
      <c r="B60" s="21" t="s">
        <v>332</v>
      </c>
      <c r="C60" s="4" t="s">
        <v>20</v>
      </c>
      <c r="D60" s="4" t="s">
        <v>43</v>
      </c>
      <c r="E60" s="13">
        <v>2007</v>
      </c>
      <c r="F60" s="14">
        <v>1.2</v>
      </c>
      <c r="G60" s="1">
        <v>2008</v>
      </c>
      <c r="I60" s="16">
        <f t="shared" si="9"/>
        <v>0.4</v>
      </c>
      <c r="J60" s="16">
        <f t="shared" si="10"/>
        <v>0</v>
      </c>
      <c r="K60" s="16">
        <f t="shared" si="11"/>
        <v>0</v>
      </c>
      <c r="L60" s="16">
        <f t="shared" si="12"/>
        <v>0</v>
      </c>
      <c r="M60" s="16">
        <f t="shared" si="13"/>
        <v>0</v>
      </c>
    </row>
    <row r="61" spans="1:13" ht="12.75">
      <c r="A61" s="8">
        <v>8</v>
      </c>
      <c r="B61" s="28" t="s">
        <v>789</v>
      </c>
      <c r="C61" s="4" t="s">
        <v>20</v>
      </c>
      <c r="D61" s="4" t="s">
        <v>61</v>
      </c>
      <c r="E61" s="4">
        <v>2008</v>
      </c>
      <c r="F61" s="9">
        <v>0.9</v>
      </c>
      <c r="G61" s="10">
        <v>2008</v>
      </c>
      <c r="I61" s="16">
        <f t="shared" si="9"/>
        <v>0.9</v>
      </c>
      <c r="J61" s="16">
        <f t="shared" si="10"/>
        <v>0</v>
      </c>
      <c r="K61" s="16">
        <f t="shared" si="11"/>
        <v>0</v>
      </c>
      <c r="L61" s="16">
        <f t="shared" si="12"/>
        <v>0</v>
      </c>
      <c r="M61" s="16">
        <f t="shared" si="13"/>
        <v>0</v>
      </c>
    </row>
    <row r="62" spans="1:13" ht="12.75">
      <c r="A62" s="8">
        <v>9</v>
      </c>
      <c r="B62" s="21" t="s">
        <v>790</v>
      </c>
      <c r="C62" s="4" t="s">
        <v>22</v>
      </c>
      <c r="D62" s="4" t="s">
        <v>36</v>
      </c>
      <c r="E62" s="13">
        <v>2008</v>
      </c>
      <c r="F62" s="14">
        <v>0.9</v>
      </c>
      <c r="G62" s="1">
        <v>2008</v>
      </c>
      <c r="I62" s="16">
        <f t="shared" si="9"/>
        <v>0.9</v>
      </c>
      <c r="J62" s="16">
        <f t="shared" si="10"/>
        <v>0</v>
      </c>
      <c r="K62" s="16">
        <f t="shared" si="11"/>
        <v>0</v>
      </c>
      <c r="L62" s="16">
        <f t="shared" si="12"/>
        <v>0</v>
      </c>
      <c r="M62" s="16">
        <f t="shared" si="13"/>
        <v>0</v>
      </c>
    </row>
    <row r="63" spans="1:13" ht="12.75">
      <c r="A63" s="8">
        <v>10</v>
      </c>
      <c r="B63" s="3" t="s">
        <v>785</v>
      </c>
      <c r="C63" s="4" t="s">
        <v>20</v>
      </c>
      <c r="D63" s="4" t="s">
        <v>32</v>
      </c>
      <c r="E63" s="13">
        <v>2008</v>
      </c>
      <c r="F63" s="14">
        <v>0.9</v>
      </c>
      <c r="G63" s="1">
        <v>2008</v>
      </c>
      <c r="I63" s="16">
        <f t="shared" si="9"/>
        <v>0.9</v>
      </c>
      <c r="J63" s="16">
        <f t="shared" si="10"/>
        <v>0</v>
      </c>
      <c r="K63" s="16">
        <f t="shared" si="11"/>
        <v>0</v>
      </c>
      <c r="L63" s="16">
        <f t="shared" si="12"/>
        <v>0</v>
      </c>
      <c r="M63" s="16">
        <f t="shared" si="13"/>
        <v>0</v>
      </c>
    </row>
    <row r="64" spans="1:13" ht="12.75">
      <c r="A64" s="8">
        <v>11</v>
      </c>
      <c r="B64" s="21" t="s">
        <v>336</v>
      </c>
      <c r="C64" s="4" t="s">
        <v>41</v>
      </c>
      <c r="D64" s="22" t="s">
        <v>274</v>
      </c>
      <c r="E64" s="13">
        <v>2007</v>
      </c>
      <c r="F64" s="14">
        <v>0.75</v>
      </c>
      <c r="G64" s="1">
        <v>2008</v>
      </c>
      <c r="I64" s="16">
        <f>+CEILING(IF($I$52=E64,F64,IF($I$52&lt;=G64,F64*0.3,0)),0.05)</f>
        <v>0.25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/>
      <c r="D65" s="4"/>
      <c r="E65" s="13"/>
      <c r="F65" s="14"/>
      <c r="G65" s="1"/>
      <c r="I65" s="16">
        <f>+CEILING(IF($I$52=E65,F65,IF($I$52&lt;=G65,F65*0.3,0)),0.05)</f>
        <v>0</v>
      </c>
      <c r="J65" s="16">
        <f>+CEILING(IF($J$52&lt;=G65,F65*0.3,0),0.05)</f>
        <v>0</v>
      </c>
      <c r="K65" s="16">
        <f>+CEILING(IF($K$52&lt;=G65,F65*0.3,0),0.05)</f>
        <v>0</v>
      </c>
      <c r="L65" s="16">
        <f>+CEILING(IF($L$52&lt;=G65,F65*0.3,0),0.05)</f>
        <v>0</v>
      </c>
      <c r="M65" s="16">
        <f>CEILING(IF($M$52&lt;=G65,F65*0.3,0),0.05)</f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>+CEILING(IF($I$52=E66,F66,IF($I$52&lt;=G66,F66*0.3,0)),0.05)</f>
        <v>0</v>
      </c>
      <c r="J66" s="16">
        <f>+CEILING(IF($J$52&lt;=G66,F66*0.3,0),0.05)</f>
        <v>0</v>
      </c>
      <c r="K66" s="16">
        <f>+CEILING(IF($K$52&lt;=G66,F66*0.3,0),0.05)</f>
        <v>0</v>
      </c>
      <c r="L66" s="16">
        <f>+CEILING(IF($L$52&lt;=G66,F66*0.3,0),0.05)</f>
        <v>0</v>
      </c>
      <c r="M66" s="16">
        <f>CEILING(IF($M$52&lt;=G66,F66*0.3,0),0.05)</f>
        <v>0</v>
      </c>
    </row>
    <row r="67" spans="1:13" ht="12.75">
      <c r="A67" s="8">
        <v>14</v>
      </c>
      <c r="B67" s="21"/>
      <c r="D67" s="4"/>
      <c r="E67" s="13"/>
      <c r="F67" s="14"/>
      <c r="G67" s="1"/>
      <c r="I67" s="16">
        <f>+CEILING(IF($I$52=E67,F67,IF($I$52&lt;=G67,F67*0.3,0)),0.05)</f>
        <v>0</v>
      </c>
      <c r="J67" s="16">
        <f>+CEILING(IF($J$52&lt;=G67,F67*0.3,0),0.05)</f>
        <v>0</v>
      </c>
      <c r="K67" s="16">
        <f>+CEILING(IF($K$52&lt;=G67,F67*0.3,0),0.05)</f>
        <v>0</v>
      </c>
      <c r="L67" s="16">
        <f>+CEILING(IF($L$52&lt;=G67,F67*0.3,0),0.05)</f>
        <v>0</v>
      </c>
      <c r="M67" s="16">
        <f>CEILING(IF($M$52&lt;=G67,F67*0.3,0),0.05)</f>
        <v>0</v>
      </c>
    </row>
    <row r="68" spans="1:13" ht="12.75">
      <c r="A68" s="8">
        <v>15</v>
      </c>
      <c r="B68" s="21"/>
      <c r="D68" s="4"/>
      <c r="E68" s="13"/>
      <c r="F68" s="14"/>
      <c r="G68" s="1"/>
      <c r="I68" s="16">
        <f>+CEILING(IF($I$52=E68,F68,IF($I$52&lt;=G68,F68*0.3,0)),0.05)</f>
        <v>0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+SUM(I54:I69)</f>
        <v>8.9</v>
      </c>
      <c r="J70" s="17">
        <f>+SUM(J54:J69)</f>
        <v>2.85</v>
      </c>
      <c r="K70" s="17">
        <f>+SUM(K54:K69)</f>
        <v>1.2000000000000002</v>
      </c>
      <c r="L70" s="17">
        <f>+SUM(L54:L69)</f>
        <v>0.30000000000000004</v>
      </c>
      <c r="M70" s="17">
        <f>+SUM(M54:M69)</f>
        <v>0.30000000000000004</v>
      </c>
    </row>
    <row r="71" spans="9:13" ht="12.75">
      <c r="I71" s="12"/>
      <c r="J71" s="12"/>
      <c r="K71" s="12"/>
      <c r="L71" s="12"/>
      <c r="M71" s="12"/>
    </row>
    <row r="72" spans="1:13" ht="15.75">
      <c r="A72" s="84" t="s">
        <v>56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spans="9:13" ht="7.5" customHeight="1">
      <c r="I73" s="12"/>
      <c r="J73" s="12"/>
      <c r="K73" s="12"/>
      <c r="L73" s="12"/>
      <c r="M73" s="12"/>
    </row>
    <row r="74" spans="1:13" ht="12.75">
      <c r="A74" s="8"/>
      <c r="B74" s="5" t="s">
        <v>59</v>
      </c>
      <c r="C74" s="6"/>
      <c r="D74" s="6"/>
      <c r="E74" s="6"/>
      <c r="F74" s="6" t="s">
        <v>58</v>
      </c>
      <c r="G74" s="6" t="s">
        <v>57</v>
      </c>
      <c r="I74" s="7">
        <f>+I$3</f>
        <v>2008</v>
      </c>
      <c r="J74" s="7">
        <f>+J$3</f>
        <v>2009</v>
      </c>
      <c r="K74" s="7">
        <f>+K$3</f>
        <v>2010</v>
      </c>
      <c r="L74" s="7">
        <f>+L$3</f>
        <v>2011</v>
      </c>
      <c r="M74" s="7">
        <f>+M$3</f>
        <v>2012</v>
      </c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>
        <v>1</v>
      </c>
      <c r="B76" s="82"/>
      <c r="C76" s="82"/>
      <c r="D76" s="82"/>
      <c r="E76" s="82"/>
      <c r="F76" s="14"/>
      <c r="G76" s="1"/>
      <c r="I76" s="30">
        <f>+F76</f>
        <v>0</v>
      </c>
      <c r="J76" s="30">
        <v>0</v>
      </c>
      <c r="K76" s="30">
        <v>0</v>
      </c>
      <c r="L76" s="30">
        <v>0</v>
      </c>
      <c r="M76" s="30">
        <v>0</v>
      </c>
    </row>
    <row r="77" spans="1:13" ht="12.75">
      <c r="A77" s="8">
        <v>2</v>
      </c>
      <c r="B77" s="82"/>
      <c r="C77" s="82"/>
      <c r="D77" s="82"/>
      <c r="E77" s="82"/>
      <c r="I77" s="30">
        <v>0</v>
      </c>
      <c r="J77" s="30">
        <v>0</v>
      </c>
      <c r="K77" s="30">
        <v>0</v>
      </c>
      <c r="L77" s="30">
        <v>0</v>
      </c>
      <c r="M77" s="30">
        <v>0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/>
      <c r="I79" s="12">
        <f>+SUM(I76:I78)</f>
        <v>0</v>
      </c>
      <c r="J79" s="12">
        <f>+SUM(J76:J78)</f>
        <v>0</v>
      </c>
      <c r="K79" s="12">
        <f>+SUM(K76:K78)</f>
        <v>0</v>
      </c>
      <c r="L79" s="12">
        <f>+SUM(L76:L78)</f>
        <v>0</v>
      </c>
      <c r="M79" s="12">
        <f>+SUM(M76:M78)</f>
        <v>0</v>
      </c>
    </row>
    <row r="80" spans="9:13" ht="12.75">
      <c r="I80" s="11"/>
      <c r="J80" s="11"/>
      <c r="K80" s="11"/>
      <c r="L80" s="11"/>
      <c r="M80" s="11"/>
    </row>
  </sheetData>
  <sheetProtection/>
  <mergeCells count="6">
    <mergeCell ref="B76:E76"/>
    <mergeCell ref="B77:E77"/>
    <mergeCell ref="A1:M1"/>
    <mergeCell ref="A36:M36"/>
    <mergeCell ref="A50:M50"/>
    <mergeCell ref="A72:M7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Light,Bold"&amp;14Matt Hudson&amp;R&amp;"Copperplate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7" t="s">
        <v>629</v>
      </c>
      <c r="C5" s="4" t="s">
        <v>22</v>
      </c>
      <c r="D5" s="4" t="s">
        <v>52</v>
      </c>
      <c r="E5" s="13" t="s">
        <v>53</v>
      </c>
      <c r="F5" s="14">
        <v>3.7</v>
      </c>
      <c r="G5" s="1">
        <v>2012</v>
      </c>
      <c r="I5" s="16">
        <f aca="true" t="shared" si="0" ref="I5:M14">+IF($G5&gt;=I$3,$F5,0)</f>
        <v>3.7</v>
      </c>
      <c r="J5" s="16">
        <f t="shared" si="0"/>
        <v>3.7</v>
      </c>
      <c r="K5" s="16">
        <f t="shared" si="0"/>
        <v>3.7</v>
      </c>
      <c r="L5" s="16">
        <f t="shared" si="0"/>
        <v>3.7</v>
      </c>
      <c r="M5" s="16">
        <f t="shared" si="0"/>
        <v>3.7</v>
      </c>
    </row>
    <row r="6" spans="1:13" ht="12.75">
      <c r="A6" s="8">
        <v>2</v>
      </c>
      <c r="B6" s="27" t="s">
        <v>630</v>
      </c>
      <c r="C6" s="4" t="s">
        <v>29</v>
      </c>
      <c r="D6" s="4" t="s">
        <v>275</v>
      </c>
      <c r="E6" s="13" t="s">
        <v>53</v>
      </c>
      <c r="F6" s="14">
        <v>1.55</v>
      </c>
      <c r="G6" s="1">
        <v>2012</v>
      </c>
      <c r="I6" s="16">
        <f t="shared" si="0"/>
        <v>1.55</v>
      </c>
      <c r="J6" s="16">
        <f t="shared" si="0"/>
        <v>1.55</v>
      </c>
      <c r="K6" s="16">
        <f t="shared" si="0"/>
        <v>1.55</v>
      </c>
      <c r="L6" s="16">
        <f t="shared" si="0"/>
        <v>1.55</v>
      </c>
      <c r="M6" s="16">
        <f t="shared" si="0"/>
        <v>1.55</v>
      </c>
    </row>
    <row r="7" spans="1:13" ht="12.75">
      <c r="A7" s="8">
        <v>3</v>
      </c>
      <c r="B7" s="27" t="s">
        <v>359</v>
      </c>
      <c r="C7" s="4" t="s">
        <v>20</v>
      </c>
      <c r="D7" s="4" t="s">
        <v>52</v>
      </c>
      <c r="E7" s="13" t="s">
        <v>53</v>
      </c>
      <c r="F7" s="14">
        <v>0.9</v>
      </c>
      <c r="G7" s="1">
        <v>2012</v>
      </c>
      <c r="I7" s="16">
        <f t="shared" si="0"/>
        <v>0.9</v>
      </c>
      <c r="J7" s="16">
        <f t="shared" si="0"/>
        <v>0.9</v>
      </c>
      <c r="K7" s="16">
        <f t="shared" si="0"/>
        <v>0.9</v>
      </c>
      <c r="L7" s="16">
        <f t="shared" si="0"/>
        <v>0.9</v>
      </c>
      <c r="M7" s="16">
        <f t="shared" si="0"/>
        <v>0.9</v>
      </c>
    </row>
    <row r="8" spans="1:13" ht="12.75">
      <c r="A8" s="8">
        <v>4</v>
      </c>
      <c r="B8" s="27" t="s">
        <v>525</v>
      </c>
      <c r="C8" s="4" t="s">
        <v>18</v>
      </c>
      <c r="D8" s="4" t="s">
        <v>26</v>
      </c>
      <c r="E8" s="13" t="s">
        <v>53</v>
      </c>
      <c r="F8" s="14">
        <v>8.9</v>
      </c>
      <c r="G8" s="1">
        <v>2010</v>
      </c>
      <c r="I8" s="16">
        <f t="shared" si="0"/>
        <v>8.9</v>
      </c>
      <c r="J8" s="16">
        <f t="shared" si="0"/>
        <v>8.9</v>
      </c>
      <c r="K8" s="16">
        <f t="shared" si="0"/>
        <v>8.9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27" t="s">
        <v>545</v>
      </c>
      <c r="C9" s="4" t="s">
        <v>22</v>
      </c>
      <c r="D9" s="4" t="s">
        <v>40</v>
      </c>
      <c r="E9" s="13" t="s">
        <v>53</v>
      </c>
      <c r="F9" s="14">
        <v>8.75</v>
      </c>
      <c r="G9" s="1">
        <v>2010</v>
      </c>
      <c r="I9" s="16">
        <f t="shared" si="0"/>
        <v>8.75</v>
      </c>
      <c r="J9" s="16">
        <f t="shared" si="0"/>
        <v>8.75</v>
      </c>
      <c r="K9" s="16">
        <f t="shared" si="0"/>
        <v>8.75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286</v>
      </c>
      <c r="C10" s="4" t="s">
        <v>20</v>
      </c>
      <c r="D10" s="4" t="s">
        <v>19</v>
      </c>
      <c r="E10" s="13" t="s">
        <v>53</v>
      </c>
      <c r="F10" s="14">
        <v>2.95</v>
      </c>
      <c r="G10" s="1">
        <v>2010</v>
      </c>
      <c r="I10" s="16">
        <f t="shared" si="0"/>
        <v>2.95</v>
      </c>
      <c r="J10" s="16">
        <f t="shared" si="0"/>
        <v>2.95</v>
      </c>
      <c r="K10" s="16">
        <f t="shared" si="0"/>
        <v>2.95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346</v>
      </c>
      <c r="C11" s="4" t="s">
        <v>20</v>
      </c>
      <c r="D11" s="4" t="s">
        <v>42</v>
      </c>
      <c r="E11" s="13" t="s">
        <v>53</v>
      </c>
      <c r="F11" s="14">
        <v>1.7</v>
      </c>
      <c r="G11" s="1">
        <v>2010</v>
      </c>
      <c r="I11" s="16">
        <f t="shared" si="0"/>
        <v>1.7</v>
      </c>
      <c r="J11" s="16">
        <f t="shared" si="0"/>
        <v>1.7</v>
      </c>
      <c r="K11" s="16">
        <f t="shared" si="0"/>
        <v>1.7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8" t="s">
        <v>305</v>
      </c>
      <c r="C12" s="4" t="s">
        <v>20</v>
      </c>
      <c r="D12" s="4" t="s">
        <v>48</v>
      </c>
      <c r="E12" s="13" t="s">
        <v>53</v>
      </c>
      <c r="F12" s="9">
        <v>1.5</v>
      </c>
      <c r="G12" s="10">
        <v>2010</v>
      </c>
      <c r="I12" s="16">
        <f t="shared" si="0"/>
        <v>1.5</v>
      </c>
      <c r="J12" s="16">
        <f t="shared" si="0"/>
        <v>1.5</v>
      </c>
      <c r="K12" s="16">
        <f t="shared" si="0"/>
        <v>1.5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7" t="s">
        <v>526</v>
      </c>
      <c r="C13" s="4" t="s">
        <v>34</v>
      </c>
      <c r="D13" s="4" t="s">
        <v>23</v>
      </c>
      <c r="E13" s="13" t="s">
        <v>53</v>
      </c>
      <c r="F13" s="14">
        <v>13.8</v>
      </c>
      <c r="G13" s="1">
        <v>2009</v>
      </c>
      <c r="I13" s="16">
        <f t="shared" si="0"/>
        <v>13.8</v>
      </c>
      <c r="J13" s="16">
        <f t="shared" si="0"/>
        <v>13.8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7" t="s">
        <v>524</v>
      </c>
      <c r="C14" s="4" t="s">
        <v>41</v>
      </c>
      <c r="D14" s="4" t="s">
        <v>31</v>
      </c>
      <c r="E14" s="13" t="s">
        <v>53</v>
      </c>
      <c r="F14" s="14">
        <v>10.75</v>
      </c>
      <c r="G14" s="1">
        <v>2009</v>
      </c>
      <c r="I14" s="16">
        <f t="shared" si="0"/>
        <v>10.75</v>
      </c>
      <c r="J14" s="16">
        <f t="shared" si="0"/>
        <v>10.75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242</v>
      </c>
      <c r="C15" s="4" t="s">
        <v>41</v>
      </c>
      <c r="D15" s="4" t="s">
        <v>26</v>
      </c>
      <c r="E15" s="13" t="s">
        <v>53</v>
      </c>
      <c r="F15" s="14">
        <v>5.25</v>
      </c>
      <c r="G15" s="1">
        <v>2009</v>
      </c>
      <c r="I15" s="16">
        <f aca="true" t="shared" si="1" ref="I15:M24">+IF($G15&gt;=I$3,$F15,0)</f>
        <v>5.25</v>
      </c>
      <c r="J15" s="16">
        <f t="shared" si="1"/>
        <v>5.25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473</v>
      </c>
      <c r="C16" s="4" t="s">
        <v>20</v>
      </c>
      <c r="D16" s="4" t="s">
        <v>26</v>
      </c>
      <c r="E16" s="13" t="s">
        <v>53</v>
      </c>
      <c r="F16" s="14">
        <v>4.25</v>
      </c>
      <c r="G16" s="1">
        <v>2009</v>
      </c>
      <c r="I16" s="16">
        <f t="shared" si="1"/>
        <v>4.25</v>
      </c>
      <c r="J16" s="16">
        <f t="shared" si="1"/>
        <v>4.25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7" t="s">
        <v>628</v>
      </c>
      <c r="C17" s="4" t="s">
        <v>22</v>
      </c>
      <c r="D17" s="4" t="s">
        <v>42</v>
      </c>
      <c r="E17" s="13" t="s">
        <v>53</v>
      </c>
      <c r="F17" s="14">
        <v>3.55</v>
      </c>
      <c r="G17" s="1">
        <v>2009</v>
      </c>
      <c r="I17" s="16">
        <f t="shared" si="1"/>
        <v>3.55</v>
      </c>
      <c r="J17" s="16">
        <f t="shared" si="1"/>
        <v>3.55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243</v>
      </c>
      <c r="C18" s="4" t="s">
        <v>21</v>
      </c>
      <c r="D18" s="4" t="s">
        <v>42</v>
      </c>
      <c r="E18" s="13" t="s">
        <v>53</v>
      </c>
      <c r="F18" s="14">
        <v>2.8</v>
      </c>
      <c r="G18" s="1">
        <v>2009</v>
      </c>
      <c r="I18" s="16">
        <f t="shared" si="1"/>
        <v>2.8</v>
      </c>
      <c r="J18" s="16">
        <f t="shared" si="1"/>
        <v>2.8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219</v>
      </c>
      <c r="C19" s="13" t="s">
        <v>20</v>
      </c>
      <c r="D19" s="13" t="s">
        <v>39</v>
      </c>
      <c r="E19" s="13" t="s">
        <v>53</v>
      </c>
      <c r="F19" s="14">
        <v>2.65</v>
      </c>
      <c r="G19" s="1">
        <v>2009</v>
      </c>
      <c r="I19" s="16">
        <f t="shared" si="1"/>
        <v>2.65</v>
      </c>
      <c r="J19" s="16">
        <f t="shared" si="1"/>
        <v>2.65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178</v>
      </c>
      <c r="C20" s="4" t="s">
        <v>22</v>
      </c>
      <c r="D20" s="4" t="s">
        <v>186</v>
      </c>
      <c r="E20" s="13" t="s">
        <v>53</v>
      </c>
      <c r="F20" s="14">
        <v>2.05</v>
      </c>
      <c r="G20" s="1">
        <v>2009</v>
      </c>
      <c r="I20" s="16">
        <f t="shared" si="1"/>
        <v>2.05</v>
      </c>
      <c r="J20" s="16">
        <f t="shared" si="1"/>
        <v>2.05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221</v>
      </c>
      <c r="C21" s="4" t="s">
        <v>22</v>
      </c>
      <c r="D21" s="4" t="s">
        <v>52</v>
      </c>
      <c r="E21" s="13" t="s">
        <v>53</v>
      </c>
      <c r="F21" s="18">
        <v>1.65</v>
      </c>
      <c r="G21" s="4">
        <v>2009</v>
      </c>
      <c r="I21" s="16">
        <f t="shared" si="1"/>
        <v>1.65</v>
      </c>
      <c r="J21" s="16">
        <f t="shared" si="1"/>
        <v>1.65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8" t="s">
        <v>316</v>
      </c>
      <c r="C22" s="4" t="s">
        <v>22</v>
      </c>
      <c r="D22" s="4" t="s">
        <v>52</v>
      </c>
      <c r="E22" s="13" t="s">
        <v>53</v>
      </c>
      <c r="F22" s="14">
        <v>1.35</v>
      </c>
      <c r="G22" s="1">
        <v>2009</v>
      </c>
      <c r="I22" s="16">
        <f t="shared" si="1"/>
        <v>1.35</v>
      </c>
      <c r="J22" s="16">
        <f t="shared" si="1"/>
        <v>1.35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241</v>
      </c>
      <c r="C23" s="4" t="s">
        <v>22</v>
      </c>
      <c r="D23" s="4" t="s">
        <v>49</v>
      </c>
      <c r="E23" s="13" t="s">
        <v>53</v>
      </c>
      <c r="F23" s="14">
        <v>1.15</v>
      </c>
      <c r="G23" s="1">
        <v>2009</v>
      </c>
      <c r="I23" s="16">
        <f t="shared" si="1"/>
        <v>1.15</v>
      </c>
      <c r="J23" s="16">
        <f t="shared" si="1"/>
        <v>1.15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271</v>
      </c>
      <c r="C24" s="4" t="s">
        <v>20</v>
      </c>
      <c r="D24" s="4" t="s">
        <v>36</v>
      </c>
      <c r="E24" s="13" t="s">
        <v>53</v>
      </c>
      <c r="F24" s="14">
        <v>0.65</v>
      </c>
      <c r="G24" s="1">
        <v>2009</v>
      </c>
      <c r="I24" s="16">
        <f t="shared" si="1"/>
        <v>0.65</v>
      </c>
      <c r="J24" s="16">
        <f t="shared" si="1"/>
        <v>0.65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15" t="s">
        <v>107</v>
      </c>
      <c r="C25" s="4" t="s">
        <v>44</v>
      </c>
      <c r="D25" s="4" t="s">
        <v>46</v>
      </c>
      <c r="E25" s="13" t="s">
        <v>53</v>
      </c>
      <c r="F25" s="14">
        <v>5.25</v>
      </c>
      <c r="G25" s="1">
        <v>2008</v>
      </c>
      <c r="I25" s="16">
        <f aca="true" t="shared" si="2" ref="I25:M32">+IF($G25&gt;=I$3,$F25,0)</f>
        <v>5.25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100</v>
      </c>
      <c r="C26" s="4" t="s">
        <v>29</v>
      </c>
      <c r="D26" s="4" t="s">
        <v>39</v>
      </c>
      <c r="E26" s="13" t="s">
        <v>53</v>
      </c>
      <c r="F26" s="14">
        <v>1.65</v>
      </c>
      <c r="G26" s="1">
        <v>2008</v>
      </c>
      <c r="I26" s="16">
        <f t="shared" si="2"/>
        <v>1.65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7" t="s">
        <v>766</v>
      </c>
      <c r="C27" s="4" t="s">
        <v>41</v>
      </c>
      <c r="D27" s="4" t="s">
        <v>27</v>
      </c>
      <c r="E27" s="13" t="s">
        <v>53</v>
      </c>
      <c r="F27" s="14">
        <v>0.9</v>
      </c>
      <c r="G27" s="1">
        <v>2008</v>
      </c>
      <c r="I27" s="16">
        <f t="shared" si="2"/>
        <v>0.9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7" t="s">
        <v>780</v>
      </c>
      <c r="C28" s="4" t="s">
        <v>20</v>
      </c>
      <c r="D28" s="4" t="s">
        <v>19</v>
      </c>
      <c r="E28" s="13" t="s">
        <v>53</v>
      </c>
      <c r="F28" s="14">
        <v>0.9</v>
      </c>
      <c r="G28" s="1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7" t="s">
        <v>806</v>
      </c>
      <c r="C29" s="4" t="s">
        <v>20</v>
      </c>
      <c r="D29" s="4" t="s">
        <v>186</v>
      </c>
      <c r="E29" s="13" t="s">
        <v>53</v>
      </c>
      <c r="F29" s="14">
        <v>0.9</v>
      </c>
      <c r="G29" s="1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7" t="s">
        <v>808</v>
      </c>
      <c r="C30" s="4" t="s">
        <v>20</v>
      </c>
      <c r="D30" s="4" t="s">
        <v>60</v>
      </c>
      <c r="E30" s="13" t="s">
        <v>53</v>
      </c>
      <c r="F30" s="14">
        <v>0.9</v>
      </c>
      <c r="G30" s="1">
        <v>2008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7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2"/>
      <c r="I34" s="17">
        <f>+SUM(I5:I32)</f>
        <v>90.35000000000004</v>
      </c>
      <c r="J34" s="17">
        <f>+SUM(J5:J32)</f>
        <v>79.85000000000001</v>
      </c>
      <c r="K34" s="17">
        <f>+SUM(K5:K32)</f>
        <v>29.95</v>
      </c>
      <c r="L34" s="17">
        <f>+SUM(L5:L32)</f>
        <v>6.15</v>
      </c>
      <c r="M34" s="17">
        <f>+SUM(M5:M32)</f>
        <v>6.15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571</v>
      </c>
      <c r="C40" s="4" t="s">
        <v>29</v>
      </c>
      <c r="D40" s="4" t="s">
        <v>37</v>
      </c>
      <c r="E40" s="13" t="s">
        <v>85</v>
      </c>
      <c r="F40" s="16">
        <v>3.5</v>
      </c>
      <c r="G40" s="13">
        <v>2012</v>
      </c>
      <c r="I40" s="16">
        <f aca="true" t="shared" si="3" ref="I40:I46">+CEILING(IF($I$38&lt;=G40,F40*0.3,0),0.05)</f>
        <v>1.05</v>
      </c>
      <c r="J40" s="16">
        <f aca="true" t="shared" si="4" ref="J40:J46">+CEILING(IF($J$38&lt;=G40,F40*0.3,0),0.05)</f>
        <v>1.05</v>
      </c>
      <c r="K40" s="16">
        <f aca="true" t="shared" si="5" ref="K40:K46">+CEILING(IF($K$38&lt;=G40,F40*0.3,0),0.05)</f>
        <v>1.05</v>
      </c>
      <c r="L40" s="16">
        <f aca="true" t="shared" si="6" ref="L40:L46">+CEILING(IF($L$38&lt;=G40,F40*0.3,0),0.05)</f>
        <v>1.05</v>
      </c>
      <c r="M40" s="16">
        <f aca="true" t="shared" si="7" ref="M40:M46">+CEILING(IF($M$38&lt;=G40,F40*0.3,0),0.05)</f>
        <v>1.05</v>
      </c>
    </row>
    <row r="41" spans="1:13" ht="12.75">
      <c r="A41" s="8">
        <v>2</v>
      </c>
      <c r="B41" s="15" t="s">
        <v>443</v>
      </c>
      <c r="C41" s="4" t="s">
        <v>20</v>
      </c>
      <c r="D41" s="4" t="s">
        <v>49</v>
      </c>
      <c r="E41" s="13" t="s">
        <v>85</v>
      </c>
      <c r="F41" s="16">
        <v>8.35</v>
      </c>
      <c r="G41" s="13">
        <v>2011</v>
      </c>
      <c r="I41" s="16">
        <f t="shared" si="3"/>
        <v>2.5500000000000003</v>
      </c>
      <c r="J41" s="16">
        <f t="shared" si="4"/>
        <v>2.5500000000000003</v>
      </c>
      <c r="K41" s="16">
        <f t="shared" si="5"/>
        <v>2.5500000000000003</v>
      </c>
      <c r="L41" s="16">
        <f t="shared" si="6"/>
        <v>2.5500000000000003</v>
      </c>
      <c r="M41" s="16">
        <f t="shared" si="7"/>
        <v>0</v>
      </c>
    </row>
    <row r="42" spans="1:13" ht="12.75">
      <c r="A42" s="8">
        <v>3</v>
      </c>
      <c r="B42" s="3" t="s">
        <v>480</v>
      </c>
      <c r="C42" s="4" t="s">
        <v>20</v>
      </c>
      <c r="D42" s="4" t="s">
        <v>39</v>
      </c>
      <c r="E42" s="4" t="s">
        <v>85</v>
      </c>
      <c r="F42" s="18">
        <v>1</v>
      </c>
      <c r="G42" s="4">
        <v>2011</v>
      </c>
      <c r="I42" s="16">
        <f t="shared" si="3"/>
        <v>0.30000000000000004</v>
      </c>
      <c r="J42" s="16">
        <f t="shared" si="4"/>
        <v>0.30000000000000004</v>
      </c>
      <c r="K42" s="16">
        <f t="shared" si="5"/>
        <v>0.30000000000000004</v>
      </c>
      <c r="L42" s="16">
        <f t="shared" si="6"/>
        <v>0.30000000000000004</v>
      </c>
      <c r="M42" s="16">
        <f t="shared" si="7"/>
        <v>0</v>
      </c>
    </row>
    <row r="43" spans="1:13" ht="12.75">
      <c r="A43" s="8">
        <v>4</v>
      </c>
      <c r="B43" s="21" t="s">
        <v>344</v>
      </c>
      <c r="C43" s="4" t="s">
        <v>22</v>
      </c>
      <c r="D43" s="4" t="s">
        <v>32</v>
      </c>
      <c r="E43" s="13" t="s">
        <v>85</v>
      </c>
      <c r="F43" s="14">
        <v>1.5</v>
      </c>
      <c r="G43" s="1">
        <v>2010</v>
      </c>
      <c r="I43" s="16">
        <f t="shared" si="3"/>
        <v>0.45</v>
      </c>
      <c r="J43" s="16">
        <f t="shared" si="4"/>
        <v>0.45</v>
      </c>
      <c r="K43" s="16">
        <f t="shared" si="5"/>
        <v>0.45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 t="s">
        <v>226</v>
      </c>
      <c r="C44" s="4" t="s">
        <v>20</v>
      </c>
      <c r="D44" s="4" t="s">
        <v>23</v>
      </c>
      <c r="E44" s="13" t="s">
        <v>85</v>
      </c>
      <c r="F44" s="14">
        <v>0.65</v>
      </c>
      <c r="G44" s="1">
        <v>2009</v>
      </c>
      <c r="I44" s="16">
        <f t="shared" si="3"/>
        <v>0.2</v>
      </c>
      <c r="J44" s="16">
        <f t="shared" si="4"/>
        <v>0.2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C45" s="13"/>
      <c r="D45" s="13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86</v>
      </c>
      <c r="B46" s="15" t="s">
        <v>158</v>
      </c>
      <c r="C46" s="22" t="s">
        <v>187</v>
      </c>
      <c r="D46" s="22" t="s">
        <v>187</v>
      </c>
      <c r="E46" s="22" t="s">
        <v>187</v>
      </c>
      <c r="F46" s="14">
        <v>3.8</v>
      </c>
      <c r="G46" s="1">
        <v>2008</v>
      </c>
      <c r="I46" s="16">
        <f t="shared" si="3"/>
        <v>1.1500000000000001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1"/>
      <c r="D48" s="4"/>
      <c r="E48" s="13"/>
      <c r="F48" s="14"/>
      <c r="G48" s="1"/>
      <c r="I48" s="12">
        <f>+SUM(I40:I47)</f>
        <v>5.700000000000001</v>
      </c>
      <c r="J48" s="12">
        <f>+SUM(J40:J47)</f>
        <v>4.550000000000001</v>
      </c>
      <c r="K48" s="12">
        <f>+SUM(K40:K47)</f>
        <v>4.3500000000000005</v>
      </c>
      <c r="L48" s="12">
        <f>+SUM(L40:L47)</f>
        <v>3.9000000000000004</v>
      </c>
      <c r="M48" s="12">
        <f>+SUM(M40:M47)</f>
        <v>1.05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84" t="s">
        <v>55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2008</v>
      </c>
      <c r="J52" s="7">
        <f>+J$3</f>
        <v>2009</v>
      </c>
      <c r="K52" s="7">
        <f>+K$3</f>
        <v>2010</v>
      </c>
      <c r="L52" s="7">
        <f>+L$3</f>
        <v>2011</v>
      </c>
      <c r="M52" s="7">
        <f>+M$3</f>
        <v>2012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343</v>
      </c>
      <c r="C54" s="4" t="s">
        <v>20</v>
      </c>
      <c r="D54" s="4" t="s">
        <v>48</v>
      </c>
      <c r="E54" s="13">
        <v>2006</v>
      </c>
      <c r="F54" s="14">
        <v>0.75</v>
      </c>
      <c r="G54" s="1">
        <v>2010</v>
      </c>
      <c r="I54" s="16">
        <f aca="true" t="shared" si="8" ref="I54:I71">+CEILING(IF($I$52=E54,F54,IF($I$52&lt;=G54,F54*0.3,0)),0.05)</f>
        <v>0.25</v>
      </c>
      <c r="J54" s="16">
        <f aca="true" t="shared" si="9" ref="J54:J71">+CEILING(IF($J$52&lt;=G54,F54*0.3,0),0.05)</f>
        <v>0.25</v>
      </c>
      <c r="K54" s="16">
        <f aca="true" t="shared" si="10" ref="K54:K71">+CEILING(IF($K$52&lt;=G54,F54*0.3,0),0.05)</f>
        <v>0.25</v>
      </c>
      <c r="L54" s="16">
        <f aca="true" t="shared" si="11" ref="L54:L71">+CEILING(IF($L$52&lt;=G54,F54*0.3,0),0.05)</f>
        <v>0</v>
      </c>
      <c r="M54" s="16">
        <f aca="true" t="shared" si="12" ref="M54:M71">CEILING(IF($M$52&lt;=G54,F54*0.3,0),0.05)</f>
        <v>0</v>
      </c>
    </row>
    <row r="55" spans="1:13" ht="12.75">
      <c r="A55" s="8">
        <v>2</v>
      </c>
      <c r="B55" s="21" t="s">
        <v>253</v>
      </c>
      <c r="C55" s="4" t="s">
        <v>18</v>
      </c>
      <c r="D55" s="4" t="s">
        <v>33</v>
      </c>
      <c r="E55" s="13">
        <v>2006</v>
      </c>
      <c r="F55" s="14">
        <v>0.65</v>
      </c>
      <c r="G55" s="2">
        <v>2009</v>
      </c>
      <c r="I55" s="16">
        <f t="shared" si="8"/>
        <v>0.2</v>
      </c>
      <c r="J55" s="16">
        <f t="shared" si="9"/>
        <v>0.2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348</v>
      </c>
      <c r="C56" s="4" t="s">
        <v>41</v>
      </c>
      <c r="D56" s="4" t="s">
        <v>35</v>
      </c>
      <c r="E56" s="13">
        <v>2007</v>
      </c>
      <c r="F56" s="14">
        <v>4.95</v>
      </c>
      <c r="G56" s="1">
        <v>2008</v>
      </c>
      <c r="I56" s="16">
        <f t="shared" si="8"/>
        <v>1.5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143</v>
      </c>
      <c r="C57" s="4" t="s">
        <v>41</v>
      </c>
      <c r="D57" s="4" t="s">
        <v>186</v>
      </c>
      <c r="E57" s="13">
        <v>2007</v>
      </c>
      <c r="F57" s="14">
        <v>4.25</v>
      </c>
      <c r="G57" s="1">
        <v>2008</v>
      </c>
      <c r="I57" s="16">
        <f t="shared" si="8"/>
        <v>1.3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138</v>
      </c>
      <c r="C58" s="4" t="s">
        <v>29</v>
      </c>
      <c r="D58" s="4" t="s">
        <v>40</v>
      </c>
      <c r="E58" s="13">
        <v>2004</v>
      </c>
      <c r="F58" s="14">
        <v>4</v>
      </c>
      <c r="G58" s="1">
        <v>2008</v>
      </c>
      <c r="I58" s="16">
        <f t="shared" si="8"/>
        <v>1.2000000000000002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319</v>
      </c>
      <c r="C59" s="4" t="s">
        <v>22</v>
      </c>
      <c r="D59" s="4" t="s">
        <v>28</v>
      </c>
      <c r="E59" s="13">
        <v>2007</v>
      </c>
      <c r="F59" s="14">
        <v>1.85</v>
      </c>
      <c r="G59" s="1">
        <v>2008</v>
      </c>
      <c r="I59" s="16">
        <f t="shared" si="8"/>
        <v>0.6000000000000001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157</v>
      </c>
      <c r="C60" s="4" t="s">
        <v>21</v>
      </c>
      <c r="D60" s="4" t="s">
        <v>26</v>
      </c>
      <c r="E60" s="13">
        <v>2007</v>
      </c>
      <c r="F60" s="14">
        <v>1.6</v>
      </c>
      <c r="G60" s="1">
        <v>2008</v>
      </c>
      <c r="I60" s="16">
        <f t="shared" si="8"/>
        <v>0.5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 t="s">
        <v>174</v>
      </c>
      <c r="C61" s="4" t="s">
        <v>20</v>
      </c>
      <c r="D61" s="4" t="s">
        <v>27</v>
      </c>
      <c r="E61" s="13">
        <v>2006</v>
      </c>
      <c r="F61" s="14">
        <v>0.6</v>
      </c>
      <c r="G61" s="1">
        <v>2008</v>
      </c>
      <c r="I61" s="16">
        <f t="shared" si="8"/>
        <v>0.2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 t="s">
        <v>172</v>
      </c>
      <c r="C62" s="4" t="s">
        <v>20</v>
      </c>
      <c r="D62" s="4" t="s">
        <v>60</v>
      </c>
      <c r="E62" s="13">
        <v>2008</v>
      </c>
      <c r="F62" s="14">
        <v>0.6</v>
      </c>
      <c r="G62" s="1">
        <v>2008</v>
      </c>
      <c r="I62" s="16">
        <f t="shared" si="8"/>
        <v>0.6000000000000001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2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D64" s="4"/>
      <c r="E64" s="4"/>
      <c r="F64" s="9"/>
      <c r="G64" s="10"/>
      <c r="I64" s="16">
        <f t="shared" si="8"/>
        <v>0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15"/>
      <c r="D65" s="4"/>
      <c r="E65" s="13"/>
      <c r="F65" s="14"/>
      <c r="G65" s="1"/>
      <c r="I65" s="16">
        <f aca="true" t="shared" si="13" ref="I65:I70">+CEILING(IF($I$52=E65,F65,IF($I$52&lt;=G65,F65*0.3,0)),0.05)</f>
        <v>0</v>
      </c>
      <c r="J65" s="16">
        <f aca="true" t="shared" si="14" ref="J65:J70">+CEILING(IF($J$52&lt;=G65,F65*0.3,0),0.05)</f>
        <v>0</v>
      </c>
      <c r="K65" s="16">
        <f aca="true" t="shared" si="15" ref="K65:K70">+CEILING(IF($K$52&lt;=G65,F65*0.3,0),0.05)</f>
        <v>0</v>
      </c>
      <c r="L65" s="16">
        <f aca="true" t="shared" si="16" ref="L65:L70">+CEILING(IF($L$52&lt;=G65,F65*0.3,0),0.05)</f>
        <v>0</v>
      </c>
      <c r="M65" s="16">
        <f aca="true" t="shared" si="17" ref="M65:M70">CEILING(IF($M$52&lt;=G65,F65*0.3,0),0.05)</f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15"/>
      <c r="D67" s="4"/>
      <c r="E67" s="13"/>
      <c r="F67" s="16"/>
      <c r="G67" s="13"/>
      <c r="I67" s="16">
        <f t="shared" si="13"/>
        <v>0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B68" s="15"/>
      <c r="D68" s="4"/>
      <c r="E68" s="13"/>
      <c r="F68" s="14"/>
      <c r="G68" s="1"/>
      <c r="I68" s="16">
        <f t="shared" si="13"/>
        <v>0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</row>
    <row r="69" spans="1:13" ht="12.75">
      <c r="A69" s="8">
        <v>16</v>
      </c>
      <c r="B69" s="21"/>
      <c r="D69" s="4"/>
      <c r="E69" s="13"/>
      <c r="F69" s="14"/>
      <c r="G69" s="2"/>
      <c r="I69" s="16">
        <f t="shared" si="13"/>
        <v>0</v>
      </c>
      <c r="J69" s="16">
        <f t="shared" si="14"/>
        <v>0</v>
      </c>
      <c r="K69" s="16">
        <f t="shared" si="15"/>
        <v>0</v>
      </c>
      <c r="L69" s="16">
        <f t="shared" si="16"/>
        <v>0</v>
      </c>
      <c r="M69" s="16">
        <f t="shared" si="17"/>
        <v>0</v>
      </c>
    </row>
    <row r="70" spans="1:13" ht="12.75">
      <c r="A70" s="8">
        <v>17</v>
      </c>
      <c r="B70" s="15"/>
      <c r="D70" s="4"/>
      <c r="E70" s="13"/>
      <c r="F70" s="14"/>
      <c r="G70" s="1"/>
      <c r="I70" s="16">
        <f t="shared" si="13"/>
        <v>0</v>
      </c>
      <c r="J70" s="16">
        <f t="shared" si="14"/>
        <v>0</v>
      </c>
      <c r="K70" s="16">
        <f t="shared" si="15"/>
        <v>0</v>
      </c>
      <c r="L70" s="16">
        <f t="shared" si="16"/>
        <v>0</v>
      </c>
      <c r="M70" s="16">
        <f t="shared" si="17"/>
        <v>0</v>
      </c>
    </row>
    <row r="71" spans="1:13" ht="12.75">
      <c r="A71" s="8">
        <v>18</v>
      </c>
      <c r="B71" s="15"/>
      <c r="D71" s="4"/>
      <c r="E71" s="13"/>
      <c r="F71" s="14"/>
      <c r="G71" s="1"/>
      <c r="I71" s="16">
        <f t="shared" si="8"/>
        <v>0</v>
      </c>
      <c r="J71" s="16">
        <f t="shared" si="9"/>
        <v>0</v>
      </c>
      <c r="K71" s="16">
        <f t="shared" si="10"/>
        <v>0</v>
      </c>
      <c r="L71" s="16">
        <f t="shared" si="11"/>
        <v>0</v>
      </c>
      <c r="M71" s="16">
        <f t="shared" si="12"/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6.350000000000001</v>
      </c>
      <c r="J73" s="17">
        <f>+SUM(J54:J72)</f>
        <v>0.45</v>
      </c>
      <c r="K73" s="17">
        <f>+SUM(K54:K72)</f>
        <v>0.25</v>
      </c>
      <c r="L73" s="17">
        <f>+SUM(L54:L72)</f>
        <v>0</v>
      </c>
      <c r="M73" s="17">
        <f>+SUM(M54:M72)</f>
        <v>0</v>
      </c>
    </row>
    <row r="74" spans="9:13" ht="12.75">
      <c r="I74" s="12"/>
      <c r="J74" s="12"/>
      <c r="K74" s="12"/>
      <c r="L74" s="12"/>
      <c r="M74" s="12"/>
    </row>
    <row r="75" spans="1:13" ht="15.75">
      <c r="A75" s="84" t="s">
        <v>56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59</v>
      </c>
      <c r="C77" s="6"/>
      <c r="D77" s="6"/>
      <c r="E77" s="6"/>
      <c r="F77" s="6" t="s">
        <v>58</v>
      </c>
      <c r="G77" s="6" t="s">
        <v>57</v>
      </c>
      <c r="I77" s="7">
        <f>+I$3</f>
        <v>2008</v>
      </c>
      <c r="J77" s="7">
        <f>+J$3</f>
        <v>2009</v>
      </c>
      <c r="K77" s="7">
        <f>+K$3</f>
        <v>2010</v>
      </c>
      <c r="L77" s="7">
        <f>+L$3</f>
        <v>2011</v>
      </c>
      <c r="M77" s="7">
        <f>+M$3</f>
        <v>2012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>
        <v>1</v>
      </c>
      <c r="B79" s="82"/>
      <c r="C79" s="82"/>
      <c r="D79" s="82"/>
      <c r="E79" s="82"/>
      <c r="F79" s="14"/>
      <c r="G79" s="1"/>
      <c r="I79" s="30">
        <f>F79</f>
        <v>0</v>
      </c>
      <c r="J79" s="30"/>
      <c r="K79" s="30"/>
      <c r="L79" s="30"/>
      <c r="M79" s="30"/>
    </row>
    <row r="80" spans="1:13" ht="12.75">
      <c r="A80" s="8">
        <v>2</v>
      </c>
      <c r="B80" s="82"/>
      <c r="C80" s="82"/>
      <c r="D80" s="82"/>
      <c r="E80" s="82"/>
      <c r="F80" s="14"/>
      <c r="G80" s="1"/>
      <c r="I80" s="30">
        <f>F80</f>
        <v>0</v>
      </c>
      <c r="J80" s="30"/>
      <c r="K80" s="30"/>
      <c r="L80" s="30"/>
      <c r="M80" s="30"/>
    </row>
    <row r="81" spans="1:13" ht="7.5" customHeight="1">
      <c r="A81" s="8"/>
      <c r="I81" s="20"/>
      <c r="J81" s="20"/>
      <c r="K81" s="20"/>
      <c r="L81" s="20"/>
      <c r="M81" s="20"/>
    </row>
    <row r="82" spans="1:13" ht="12.75">
      <c r="A82" s="8"/>
      <c r="I82" s="12">
        <f>+SUM(I79:I81)</f>
        <v>0</v>
      </c>
      <c r="J82" s="12">
        <f>+SUM(J79:J81)</f>
        <v>0</v>
      </c>
      <c r="K82" s="12">
        <f>+SUM(K79:K81)</f>
        <v>0</v>
      </c>
      <c r="L82" s="12">
        <f>+SUM(L79:L81)</f>
        <v>0</v>
      </c>
      <c r="M82" s="12">
        <f>+SUM(M79:M81)</f>
        <v>0</v>
      </c>
    </row>
    <row r="83" spans="9:13" ht="12.75">
      <c r="I83" s="11"/>
      <c r="J83" s="11"/>
      <c r="K83" s="11"/>
      <c r="L83" s="11"/>
      <c r="M83" s="11"/>
    </row>
  </sheetData>
  <sheetProtection/>
  <mergeCells count="6">
    <mergeCell ref="B79:E79"/>
    <mergeCell ref="B80:E80"/>
    <mergeCell ref="A1:M1"/>
    <mergeCell ref="A36:M36"/>
    <mergeCell ref="A50:M50"/>
    <mergeCell ref="A75:M7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Light,Bold"&amp;14Joel Griswold&amp;R&amp;"Copperplate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7" t="s">
        <v>370</v>
      </c>
      <c r="C5" s="4" t="s">
        <v>20</v>
      </c>
      <c r="D5" s="4" t="s">
        <v>42</v>
      </c>
      <c r="E5" s="13" t="s">
        <v>53</v>
      </c>
      <c r="F5" s="14">
        <v>8.35</v>
      </c>
      <c r="G5" s="1">
        <v>2011</v>
      </c>
      <c r="I5" s="16">
        <f aca="true" t="shared" si="0" ref="I5:M14">+IF($G5&gt;=I$3,$F5,0)</f>
        <v>8.35</v>
      </c>
      <c r="J5" s="16">
        <f t="shared" si="0"/>
        <v>8.35</v>
      </c>
      <c r="K5" s="16">
        <f t="shared" si="0"/>
        <v>8.35</v>
      </c>
      <c r="L5" s="16">
        <f t="shared" si="0"/>
        <v>8.35</v>
      </c>
      <c r="M5" s="16">
        <f t="shared" si="0"/>
        <v>0</v>
      </c>
    </row>
    <row r="6" spans="1:13" ht="12.75">
      <c r="A6" s="8">
        <v>2</v>
      </c>
      <c r="B6" s="27" t="s">
        <v>543</v>
      </c>
      <c r="C6" s="4" t="s">
        <v>41</v>
      </c>
      <c r="D6" s="4" t="s">
        <v>42</v>
      </c>
      <c r="E6" s="13" t="s">
        <v>53</v>
      </c>
      <c r="F6" s="14">
        <v>7.7</v>
      </c>
      <c r="G6" s="1">
        <v>2011</v>
      </c>
      <c r="I6" s="16">
        <f t="shared" si="0"/>
        <v>7.7</v>
      </c>
      <c r="J6" s="16">
        <f t="shared" si="0"/>
        <v>7.7</v>
      </c>
      <c r="K6" s="16">
        <f t="shared" si="0"/>
        <v>7.7</v>
      </c>
      <c r="L6" s="16">
        <f t="shared" si="0"/>
        <v>7.7</v>
      </c>
      <c r="M6" s="16">
        <f t="shared" si="0"/>
        <v>0</v>
      </c>
    </row>
    <row r="7" spans="1:13" ht="12.75">
      <c r="A7" s="8">
        <v>3</v>
      </c>
      <c r="B7" s="27" t="s">
        <v>118</v>
      </c>
      <c r="C7" s="4" t="s">
        <v>20</v>
      </c>
      <c r="D7" s="4" t="s">
        <v>35</v>
      </c>
      <c r="E7" s="13" t="s">
        <v>53</v>
      </c>
      <c r="F7" s="14">
        <v>1.85</v>
      </c>
      <c r="G7" s="1">
        <v>2011</v>
      </c>
      <c r="I7" s="16">
        <f t="shared" si="0"/>
        <v>1.85</v>
      </c>
      <c r="J7" s="16">
        <f t="shared" si="0"/>
        <v>1.85</v>
      </c>
      <c r="K7" s="16">
        <f t="shared" si="0"/>
        <v>1.85</v>
      </c>
      <c r="L7" s="16">
        <f t="shared" si="0"/>
        <v>1.85</v>
      </c>
      <c r="M7" s="16">
        <f t="shared" si="0"/>
        <v>0</v>
      </c>
    </row>
    <row r="8" spans="1:13" ht="12.75">
      <c r="A8" s="8">
        <v>4</v>
      </c>
      <c r="B8" s="27" t="s">
        <v>477</v>
      </c>
      <c r="C8" s="4" t="s">
        <v>20</v>
      </c>
      <c r="D8" s="4" t="s">
        <v>24</v>
      </c>
      <c r="E8" s="13" t="s">
        <v>53</v>
      </c>
      <c r="F8" s="14">
        <v>0.8</v>
      </c>
      <c r="G8" s="1">
        <v>2011</v>
      </c>
      <c r="I8" s="16">
        <f t="shared" si="0"/>
        <v>0.8</v>
      </c>
      <c r="J8" s="16">
        <f t="shared" si="0"/>
        <v>0.8</v>
      </c>
      <c r="K8" s="16">
        <f t="shared" si="0"/>
        <v>0.8</v>
      </c>
      <c r="L8" s="16">
        <f t="shared" si="0"/>
        <v>0.8</v>
      </c>
      <c r="M8" s="16">
        <f t="shared" si="0"/>
        <v>0</v>
      </c>
    </row>
    <row r="9" spans="1:13" ht="12.75">
      <c r="A9" s="8">
        <v>5</v>
      </c>
      <c r="B9" s="21" t="s">
        <v>321</v>
      </c>
      <c r="C9" s="4" t="s">
        <v>44</v>
      </c>
      <c r="D9" s="4" t="s">
        <v>24</v>
      </c>
      <c r="E9" s="13" t="s">
        <v>53</v>
      </c>
      <c r="F9" s="14">
        <v>5.9</v>
      </c>
      <c r="G9" s="1">
        <v>2010</v>
      </c>
      <c r="I9" s="16">
        <f t="shared" si="0"/>
        <v>5.9</v>
      </c>
      <c r="J9" s="16">
        <f t="shared" si="0"/>
        <v>5.9</v>
      </c>
      <c r="K9" s="16">
        <f t="shared" si="0"/>
        <v>5.9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7" t="s">
        <v>554</v>
      </c>
      <c r="C10" s="4" t="s">
        <v>20</v>
      </c>
      <c r="D10" s="4" t="s">
        <v>32</v>
      </c>
      <c r="E10" s="13" t="s">
        <v>53</v>
      </c>
      <c r="F10" s="14">
        <v>5.75</v>
      </c>
      <c r="G10" s="1">
        <v>2010</v>
      </c>
      <c r="I10" s="16">
        <f t="shared" si="0"/>
        <v>5.75</v>
      </c>
      <c r="J10" s="16">
        <f t="shared" si="0"/>
        <v>5.75</v>
      </c>
      <c r="K10" s="16">
        <f t="shared" si="0"/>
        <v>5.75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15" t="s">
        <v>323</v>
      </c>
      <c r="C11" s="4" t="s">
        <v>29</v>
      </c>
      <c r="D11" s="4" t="s">
        <v>40</v>
      </c>
      <c r="E11" s="13" t="s">
        <v>53</v>
      </c>
      <c r="F11" s="16">
        <v>4.9</v>
      </c>
      <c r="G11" s="13">
        <v>2010</v>
      </c>
      <c r="I11" s="16">
        <f t="shared" si="0"/>
        <v>4.9</v>
      </c>
      <c r="J11" s="16">
        <f t="shared" si="0"/>
        <v>4.9</v>
      </c>
      <c r="K11" s="16">
        <f t="shared" si="0"/>
        <v>4.9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278</v>
      </c>
      <c r="C12" s="4" t="s">
        <v>22</v>
      </c>
      <c r="D12" s="4" t="s">
        <v>49</v>
      </c>
      <c r="E12" s="13" t="s">
        <v>53</v>
      </c>
      <c r="F12" s="14">
        <v>3.15</v>
      </c>
      <c r="G12" s="1">
        <v>2010</v>
      </c>
      <c r="I12" s="16">
        <f t="shared" si="0"/>
        <v>3.15</v>
      </c>
      <c r="J12" s="16">
        <f t="shared" si="0"/>
        <v>3.15</v>
      </c>
      <c r="K12" s="16">
        <f t="shared" si="0"/>
        <v>3.15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320</v>
      </c>
      <c r="C13" s="4" t="s">
        <v>41</v>
      </c>
      <c r="D13" s="4" t="s">
        <v>30</v>
      </c>
      <c r="E13" s="13" t="s">
        <v>53</v>
      </c>
      <c r="F13" s="14">
        <v>0.75</v>
      </c>
      <c r="G13" s="1">
        <v>2010</v>
      </c>
      <c r="I13" s="16">
        <f t="shared" si="0"/>
        <v>0.75</v>
      </c>
      <c r="J13" s="16">
        <f t="shared" si="0"/>
        <v>0.75</v>
      </c>
      <c r="K13" s="16">
        <f t="shared" si="0"/>
        <v>0.75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197</v>
      </c>
      <c r="C14" s="4" t="s">
        <v>41</v>
      </c>
      <c r="D14" s="4" t="s">
        <v>186</v>
      </c>
      <c r="E14" s="13" t="s">
        <v>53</v>
      </c>
      <c r="F14" s="14">
        <v>7.45</v>
      </c>
      <c r="G14" s="1">
        <v>2009</v>
      </c>
      <c r="I14" s="16">
        <f t="shared" si="0"/>
        <v>7.45</v>
      </c>
      <c r="J14" s="16">
        <f t="shared" si="0"/>
        <v>7.45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7" t="s">
        <v>433</v>
      </c>
      <c r="C15" s="4" t="s">
        <v>22</v>
      </c>
      <c r="D15" s="4" t="s">
        <v>36</v>
      </c>
      <c r="E15" s="13" t="s">
        <v>53</v>
      </c>
      <c r="F15" s="14">
        <v>3.7</v>
      </c>
      <c r="G15" s="1">
        <v>2009</v>
      </c>
      <c r="I15" s="16">
        <f aca="true" t="shared" si="1" ref="I15:M24">+IF($G15&gt;=I$3,$F15,0)</f>
        <v>3.7</v>
      </c>
      <c r="J15" s="16">
        <f t="shared" si="1"/>
        <v>3.7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15" t="s">
        <v>233</v>
      </c>
      <c r="C16" s="4" t="s">
        <v>41</v>
      </c>
      <c r="D16" s="4" t="s">
        <v>27</v>
      </c>
      <c r="E16" s="13" t="s">
        <v>53</v>
      </c>
      <c r="F16" s="14">
        <v>3.65</v>
      </c>
      <c r="G16" s="1">
        <v>2009</v>
      </c>
      <c r="I16" s="16">
        <f t="shared" si="1"/>
        <v>3.65</v>
      </c>
      <c r="J16" s="16">
        <f t="shared" si="1"/>
        <v>3.65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7" t="s">
        <v>578</v>
      </c>
      <c r="C17" s="4" t="s">
        <v>22</v>
      </c>
      <c r="D17" s="4" t="s">
        <v>33</v>
      </c>
      <c r="E17" s="13" t="s">
        <v>53</v>
      </c>
      <c r="F17" s="14">
        <v>3.15</v>
      </c>
      <c r="G17" s="1">
        <v>2009</v>
      </c>
      <c r="I17" s="16">
        <f t="shared" si="1"/>
        <v>3.15</v>
      </c>
      <c r="J17" s="16">
        <f t="shared" si="1"/>
        <v>3.15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7" t="s">
        <v>495</v>
      </c>
      <c r="C18" s="4" t="s">
        <v>44</v>
      </c>
      <c r="D18" s="4" t="s">
        <v>24</v>
      </c>
      <c r="E18" s="13" t="s">
        <v>53</v>
      </c>
      <c r="F18" s="14">
        <v>2.9</v>
      </c>
      <c r="G18" s="1">
        <v>2009</v>
      </c>
      <c r="I18" s="16">
        <f t="shared" si="1"/>
        <v>2.9</v>
      </c>
      <c r="J18" s="16">
        <f t="shared" si="1"/>
        <v>2.9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7" t="s">
        <v>527</v>
      </c>
      <c r="C19" s="4" t="s">
        <v>20</v>
      </c>
      <c r="D19" s="4" t="s">
        <v>35</v>
      </c>
      <c r="E19" s="13" t="s">
        <v>53</v>
      </c>
      <c r="F19" s="14">
        <v>8.1</v>
      </c>
      <c r="G19" s="1">
        <v>2008</v>
      </c>
      <c r="I19" s="16">
        <f t="shared" si="1"/>
        <v>8.1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190</v>
      </c>
      <c r="C20" s="4" t="s">
        <v>21</v>
      </c>
      <c r="D20" s="4" t="s">
        <v>31</v>
      </c>
      <c r="E20" s="13" t="s">
        <v>53</v>
      </c>
      <c r="F20" s="14">
        <v>6.65</v>
      </c>
      <c r="G20" s="1">
        <v>2008</v>
      </c>
      <c r="I20" s="16">
        <f t="shared" si="1"/>
        <v>6.65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122</v>
      </c>
      <c r="C21" s="4" t="s">
        <v>22</v>
      </c>
      <c r="D21" s="4" t="s">
        <v>24</v>
      </c>
      <c r="E21" s="13" t="s">
        <v>53</v>
      </c>
      <c r="F21" s="14">
        <v>6.5</v>
      </c>
      <c r="G21" s="1">
        <v>2008</v>
      </c>
      <c r="I21" s="16">
        <f t="shared" si="1"/>
        <v>6.5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386</v>
      </c>
      <c r="C22" s="4" t="s">
        <v>41</v>
      </c>
      <c r="D22" s="4" t="s">
        <v>42</v>
      </c>
      <c r="E22" s="13" t="s">
        <v>53</v>
      </c>
      <c r="F22" s="14">
        <v>6.4</v>
      </c>
      <c r="G22" s="1">
        <v>2008</v>
      </c>
      <c r="I22" s="16">
        <f t="shared" si="1"/>
        <v>6.4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200</v>
      </c>
      <c r="C23" s="4" t="s">
        <v>34</v>
      </c>
      <c r="D23" s="4" t="s">
        <v>60</v>
      </c>
      <c r="E23" s="13" t="s">
        <v>53</v>
      </c>
      <c r="F23" s="14">
        <v>4.1</v>
      </c>
      <c r="G23" s="1">
        <v>2008</v>
      </c>
      <c r="I23" s="16">
        <f t="shared" si="1"/>
        <v>4.1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7" t="s">
        <v>244</v>
      </c>
      <c r="C24" s="4" t="s">
        <v>41</v>
      </c>
      <c r="D24" s="4" t="s">
        <v>23</v>
      </c>
      <c r="E24" s="13" t="s">
        <v>53</v>
      </c>
      <c r="F24" s="14">
        <v>4.05</v>
      </c>
      <c r="G24" s="2">
        <v>2008</v>
      </c>
      <c r="I24" s="16">
        <f t="shared" si="1"/>
        <v>4.05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7" t="s">
        <v>577</v>
      </c>
      <c r="C25" s="4" t="s">
        <v>18</v>
      </c>
      <c r="D25" s="4" t="s">
        <v>27</v>
      </c>
      <c r="E25" s="13" t="s">
        <v>53</v>
      </c>
      <c r="F25" s="14">
        <v>2.65</v>
      </c>
      <c r="G25" s="1">
        <v>2008</v>
      </c>
      <c r="I25" s="16">
        <f aca="true" t="shared" si="2" ref="I25:M32">+IF($G25&gt;=I$3,$F25,0)</f>
        <v>2.65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7" t="s">
        <v>430</v>
      </c>
      <c r="C26" s="4" t="s">
        <v>29</v>
      </c>
      <c r="D26" s="4" t="s">
        <v>38</v>
      </c>
      <c r="E26" s="13" t="s">
        <v>53</v>
      </c>
      <c r="F26" s="14">
        <v>2.3</v>
      </c>
      <c r="G26" s="1">
        <v>2008</v>
      </c>
      <c r="I26" s="16">
        <f t="shared" si="2"/>
        <v>2.3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7" t="s">
        <v>658</v>
      </c>
      <c r="C27" s="4" t="s">
        <v>22</v>
      </c>
      <c r="D27" s="4" t="s">
        <v>61</v>
      </c>
      <c r="E27" s="13" t="s">
        <v>53</v>
      </c>
      <c r="F27" s="14">
        <v>0.9</v>
      </c>
      <c r="G27" s="1">
        <v>2008</v>
      </c>
      <c r="I27" s="16">
        <f t="shared" si="2"/>
        <v>0.9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7" t="s">
        <v>753</v>
      </c>
      <c r="C28" s="4" t="s">
        <v>18</v>
      </c>
      <c r="D28" s="4" t="s">
        <v>27</v>
      </c>
      <c r="E28" s="13" t="s">
        <v>53</v>
      </c>
      <c r="F28" s="14">
        <v>0.9</v>
      </c>
      <c r="G28" s="1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7" t="s">
        <v>754</v>
      </c>
      <c r="C29" s="4" t="s">
        <v>20</v>
      </c>
      <c r="D29" s="4" t="s">
        <v>28</v>
      </c>
      <c r="E29" s="13" t="s">
        <v>53</v>
      </c>
      <c r="F29" s="14">
        <v>0.9</v>
      </c>
      <c r="G29" s="1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7" t="s">
        <v>312</v>
      </c>
      <c r="C30" s="4" t="s">
        <v>20</v>
      </c>
      <c r="D30" s="4" t="s">
        <v>19</v>
      </c>
      <c r="E30" s="13" t="s">
        <v>53</v>
      </c>
      <c r="F30" s="14">
        <v>0.9</v>
      </c>
      <c r="G30" s="1">
        <v>2008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4"/>
      <c r="F34" s="9"/>
      <c r="G34" s="10"/>
      <c r="I34" s="17">
        <f>+SUM(I5:I32)</f>
        <v>104.35000000000002</v>
      </c>
      <c r="J34" s="17">
        <f>+SUM(J5:J32)</f>
        <v>60</v>
      </c>
      <c r="K34" s="17">
        <f>+SUM(K5:K32)</f>
        <v>39.15</v>
      </c>
      <c r="L34" s="17">
        <f>+SUM(L5:L32)</f>
        <v>18.700000000000003</v>
      </c>
      <c r="M34" s="17">
        <f>+SUM(M5:M32)</f>
        <v>0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8" t="s">
        <v>575</v>
      </c>
      <c r="C40" s="4" t="s">
        <v>22</v>
      </c>
      <c r="D40" s="4" t="s">
        <v>46</v>
      </c>
      <c r="E40" s="13" t="s">
        <v>85</v>
      </c>
      <c r="F40" s="14">
        <v>5.15</v>
      </c>
      <c r="G40" s="1">
        <v>2012</v>
      </c>
      <c r="I40" s="16">
        <f aca="true" t="shared" si="3" ref="I40:I45">+CEILING(IF($I$38&lt;=G40,F40*0.3,0),0.05)</f>
        <v>1.55</v>
      </c>
      <c r="J40" s="16">
        <f aca="true" t="shared" si="4" ref="J40:J45">+CEILING(IF($J$38&lt;=G40,F40*0.3,0),0.05)</f>
        <v>1.55</v>
      </c>
      <c r="K40" s="16">
        <f aca="true" t="shared" si="5" ref="K40:K45">+CEILING(IF($K$38&lt;=G40,F40*0.3,0),0.05)</f>
        <v>1.55</v>
      </c>
      <c r="L40" s="16">
        <f aca="true" t="shared" si="6" ref="L40:L45">+CEILING(IF($L$38&lt;=G40,F40*0.3,0),0.05)</f>
        <v>1.55</v>
      </c>
      <c r="M40" s="16">
        <f aca="true" t="shared" si="7" ref="M40:M45">+CEILING(IF($M$38&lt;=G40,F40*0.3,0),0.05)</f>
        <v>1.55</v>
      </c>
    </row>
    <row r="41" spans="1:13" ht="12.75">
      <c r="A41" s="8">
        <v>2</v>
      </c>
      <c r="B41" s="15"/>
      <c r="D41" s="4"/>
      <c r="E41" s="13"/>
      <c r="F41" s="16"/>
      <c r="G41" s="13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/>
      <c r="D43" s="4"/>
      <c r="E43" s="13"/>
      <c r="F43" s="16"/>
      <c r="G43" s="13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1.55</v>
      </c>
      <c r="J47" s="12">
        <f>+SUM(J40:J46)</f>
        <v>1.55</v>
      </c>
      <c r="K47" s="12">
        <f>+SUM(K40:K46)</f>
        <v>1.55</v>
      </c>
      <c r="L47" s="12">
        <f>+SUM(L40:L46)</f>
        <v>1.55</v>
      </c>
      <c r="M47" s="12">
        <f>+SUM(M40:M46)</f>
        <v>1.55</v>
      </c>
    </row>
    <row r="49" spans="1:13" ht="15.75">
      <c r="A49" s="84" t="s">
        <v>55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2008</v>
      </c>
      <c r="J51" s="7">
        <f>+J$3</f>
        <v>2009</v>
      </c>
      <c r="K51" s="7">
        <f>+K$3</f>
        <v>2010</v>
      </c>
      <c r="L51" s="7">
        <f>+L$3</f>
        <v>2011</v>
      </c>
      <c r="M51" s="7">
        <f>+M$3</f>
        <v>2012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97</v>
      </c>
      <c r="C53" s="4" t="s">
        <v>20</v>
      </c>
      <c r="D53" s="4" t="s">
        <v>32</v>
      </c>
      <c r="E53" s="13">
        <v>2007</v>
      </c>
      <c r="F53" s="14">
        <v>4.15</v>
      </c>
      <c r="G53" s="1">
        <v>2009</v>
      </c>
      <c r="I53" s="16">
        <f aca="true" t="shared" si="8" ref="I53:I58">+CEILING(IF($I$51=E53,F53,IF($I$51&lt;=G53,F53*0.3,0)),0.05)</f>
        <v>1.25</v>
      </c>
      <c r="J53" s="16">
        <f aca="true" t="shared" si="9" ref="J53:J58">+CEILING(IF($J$51&lt;=G53,F53*0.3,0),0.05)</f>
        <v>1.25</v>
      </c>
      <c r="K53" s="16">
        <f aca="true" t="shared" si="10" ref="K53:K58">+CEILING(IF($K$51&lt;=G53,F53*0.3,0),0.05)</f>
        <v>0</v>
      </c>
      <c r="L53" s="16">
        <f aca="true" t="shared" si="11" ref="L53:L58">+CEILING(IF($L$51&lt;=G53,F53*0.3,0),0.05)</f>
        <v>0</v>
      </c>
      <c r="M53" s="16">
        <f aca="true" t="shared" si="12" ref="M53:M58">CEILING(IF($M$51&lt;=G53,F53*0.3,0),0.05)</f>
        <v>0</v>
      </c>
    </row>
    <row r="54" spans="1:13" ht="12.75">
      <c r="A54" s="8">
        <v>2</v>
      </c>
      <c r="B54" s="21" t="s">
        <v>213</v>
      </c>
      <c r="C54" s="4" t="s">
        <v>41</v>
      </c>
      <c r="D54" s="22" t="s">
        <v>274</v>
      </c>
      <c r="E54" s="13">
        <v>2007</v>
      </c>
      <c r="F54" s="14">
        <v>3.85</v>
      </c>
      <c r="G54" s="1">
        <v>2009</v>
      </c>
      <c r="I54" s="16">
        <f t="shared" si="8"/>
        <v>1.2000000000000002</v>
      </c>
      <c r="J54" s="16">
        <f t="shared" si="9"/>
        <v>1.2000000000000002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322</v>
      </c>
      <c r="C55" s="4" t="s">
        <v>20</v>
      </c>
      <c r="D55" s="4" t="s">
        <v>60</v>
      </c>
      <c r="E55" s="13">
        <v>2007</v>
      </c>
      <c r="F55" s="14">
        <v>1.6</v>
      </c>
      <c r="G55" s="1">
        <v>2008</v>
      </c>
      <c r="I55" s="16">
        <f t="shared" si="8"/>
        <v>0.5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/>
      <c r="D56" s="4"/>
      <c r="E56" s="13"/>
      <c r="F56" s="14"/>
      <c r="G56" s="1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15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15"/>
      <c r="D59" s="4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15"/>
      <c r="D60" s="4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15"/>
      <c r="D61" s="4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15"/>
      <c r="D62" s="4"/>
      <c r="E62" s="13"/>
      <c r="F62" s="14"/>
      <c r="G62" s="1"/>
      <c r="I62" s="16">
        <f>+CEILING(IF($I$51=E62,F62,IF($I$51&lt;=G62,F62*0.3,0)),0.05)</f>
        <v>0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2.95</v>
      </c>
      <c r="J64" s="17">
        <f>+SUM(J53:J63)</f>
        <v>2.45</v>
      </c>
      <c r="K64" s="17">
        <f>+SUM(K53:K63)</f>
        <v>0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84" t="s">
        <v>56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59</v>
      </c>
      <c r="C68" s="6"/>
      <c r="D68" s="6"/>
      <c r="E68" s="6"/>
      <c r="F68" s="6" t="s">
        <v>58</v>
      </c>
      <c r="G68" s="6" t="s">
        <v>57</v>
      </c>
      <c r="I68" s="7">
        <f>+I$3</f>
        <v>2008</v>
      </c>
      <c r="J68" s="7">
        <f>+J$3</f>
        <v>2009</v>
      </c>
      <c r="K68" s="7">
        <f>+K$3</f>
        <v>2010</v>
      </c>
      <c r="L68" s="7">
        <f>+L$3</f>
        <v>2011</v>
      </c>
      <c r="M68" s="7">
        <f>+M$3</f>
        <v>2012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82" t="s">
        <v>840</v>
      </c>
      <c r="C70" s="82"/>
      <c r="D70" s="82"/>
      <c r="E70" s="82"/>
      <c r="F70" s="14">
        <v>-1</v>
      </c>
      <c r="G70" s="1">
        <v>2008</v>
      </c>
      <c r="I70" s="30">
        <f>F70</f>
        <v>-1</v>
      </c>
      <c r="J70" s="30">
        <v>0</v>
      </c>
      <c r="K70" s="30">
        <v>0</v>
      </c>
      <c r="L70" s="30">
        <v>0</v>
      </c>
      <c r="M70" s="30">
        <v>0</v>
      </c>
    </row>
    <row r="71" spans="1:13" ht="12.75">
      <c r="A71" s="8">
        <v>2</v>
      </c>
      <c r="B71" s="82"/>
      <c r="C71" s="82"/>
      <c r="D71" s="82"/>
      <c r="E71" s="82"/>
      <c r="I71" s="30"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-1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584</v>
      </c>
      <c r="C5" s="4" t="s">
        <v>29</v>
      </c>
      <c r="D5" s="4" t="s">
        <v>37</v>
      </c>
      <c r="E5" s="13" t="s">
        <v>53</v>
      </c>
      <c r="F5" s="14">
        <v>5.75</v>
      </c>
      <c r="G5" s="1">
        <v>2012</v>
      </c>
      <c r="I5" s="16">
        <f aca="true" t="shared" si="0" ref="I5:M14">+IF($G5&gt;=I$3,$F5,0)</f>
        <v>5.75</v>
      </c>
      <c r="J5" s="16">
        <f t="shared" si="0"/>
        <v>5.75</v>
      </c>
      <c r="K5" s="16">
        <f t="shared" si="0"/>
        <v>5.75</v>
      </c>
      <c r="L5" s="16">
        <f t="shared" si="0"/>
        <v>5.75</v>
      </c>
      <c r="M5" s="16">
        <f t="shared" si="0"/>
        <v>5.75</v>
      </c>
    </row>
    <row r="6" spans="1:13" ht="12.75">
      <c r="A6" s="8">
        <v>2</v>
      </c>
      <c r="B6" s="21" t="s">
        <v>659</v>
      </c>
      <c r="C6" s="4" t="s">
        <v>41</v>
      </c>
      <c r="D6" s="4" t="s">
        <v>40</v>
      </c>
      <c r="E6" s="13" t="s">
        <v>53</v>
      </c>
      <c r="F6" s="14">
        <v>4.65</v>
      </c>
      <c r="G6" s="1">
        <v>2012</v>
      </c>
      <c r="I6" s="16">
        <f t="shared" si="0"/>
        <v>4.65</v>
      </c>
      <c r="J6" s="16">
        <f t="shared" si="0"/>
        <v>4.65</v>
      </c>
      <c r="K6" s="16">
        <f t="shared" si="0"/>
        <v>4.65</v>
      </c>
      <c r="L6" s="16">
        <f t="shared" si="0"/>
        <v>4.65</v>
      </c>
      <c r="M6" s="16">
        <f t="shared" si="0"/>
        <v>4.65</v>
      </c>
    </row>
    <row r="7" spans="1:13" ht="12.75">
      <c r="A7" s="8">
        <v>3</v>
      </c>
      <c r="B7" s="21" t="s">
        <v>660</v>
      </c>
      <c r="C7" s="4" t="s">
        <v>34</v>
      </c>
      <c r="D7" s="4" t="s">
        <v>32</v>
      </c>
      <c r="E7" s="4" t="s">
        <v>53</v>
      </c>
      <c r="F7" s="16">
        <v>4.55</v>
      </c>
      <c r="G7" s="13">
        <v>2012</v>
      </c>
      <c r="I7" s="16">
        <f t="shared" si="0"/>
        <v>4.55</v>
      </c>
      <c r="J7" s="16">
        <f t="shared" si="0"/>
        <v>4.55</v>
      </c>
      <c r="K7" s="16">
        <f t="shared" si="0"/>
        <v>4.55</v>
      </c>
      <c r="L7" s="16">
        <f t="shared" si="0"/>
        <v>4.55</v>
      </c>
      <c r="M7" s="16">
        <f t="shared" si="0"/>
        <v>4.55</v>
      </c>
    </row>
    <row r="8" spans="1:13" ht="12.75">
      <c r="A8" s="8">
        <v>4</v>
      </c>
      <c r="B8" s="21" t="s">
        <v>272</v>
      </c>
      <c r="C8" s="4" t="s">
        <v>22</v>
      </c>
      <c r="D8" s="4" t="s">
        <v>520</v>
      </c>
      <c r="E8" s="13" t="s">
        <v>53</v>
      </c>
      <c r="F8" s="14">
        <v>1.85</v>
      </c>
      <c r="G8" s="1">
        <v>2012</v>
      </c>
      <c r="I8" s="16">
        <f t="shared" si="0"/>
        <v>1.85</v>
      </c>
      <c r="J8" s="16">
        <f t="shared" si="0"/>
        <v>1.85</v>
      </c>
      <c r="K8" s="16">
        <f t="shared" si="0"/>
        <v>1.85</v>
      </c>
      <c r="L8" s="16">
        <f t="shared" si="0"/>
        <v>1.85</v>
      </c>
      <c r="M8" s="16">
        <f t="shared" si="0"/>
        <v>1.85</v>
      </c>
    </row>
    <row r="9" spans="1:13" ht="12.75">
      <c r="A9" s="8">
        <v>5</v>
      </c>
      <c r="B9" s="21" t="s">
        <v>450</v>
      </c>
      <c r="C9" s="4" t="s">
        <v>20</v>
      </c>
      <c r="D9" s="4" t="s">
        <v>32</v>
      </c>
      <c r="E9" s="13" t="s">
        <v>53</v>
      </c>
      <c r="F9" s="14">
        <v>5.95</v>
      </c>
      <c r="G9" s="1">
        <v>2011</v>
      </c>
      <c r="I9" s="16">
        <f t="shared" si="0"/>
        <v>5.95</v>
      </c>
      <c r="J9" s="16">
        <f t="shared" si="0"/>
        <v>5.95</v>
      </c>
      <c r="K9" s="16">
        <f t="shared" si="0"/>
        <v>5.95</v>
      </c>
      <c r="L9" s="16">
        <f t="shared" si="0"/>
        <v>5.95</v>
      </c>
      <c r="M9" s="16">
        <f t="shared" si="0"/>
        <v>0</v>
      </c>
    </row>
    <row r="10" spans="1:13" ht="12.75">
      <c r="A10" s="8">
        <v>6</v>
      </c>
      <c r="B10" s="21" t="s">
        <v>504</v>
      </c>
      <c r="C10" s="4" t="s">
        <v>22</v>
      </c>
      <c r="D10" s="4" t="s">
        <v>46</v>
      </c>
      <c r="E10" s="13" t="s">
        <v>53</v>
      </c>
      <c r="F10" s="14">
        <v>3.75</v>
      </c>
      <c r="G10" s="1">
        <v>2011</v>
      </c>
      <c r="I10" s="16">
        <f t="shared" si="0"/>
        <v>3.75</v>
      </c>
      <c r="J10" s="16">
        <f t="shared" si="0"/>
        <v>3.75</v>
      </c>
      <c r="K10" s="16">
        <f t="shared" si="0"/>
        <v>3.75</v>
      </c>
      <c r="L10" s="16">
        <f t="shared" si="0"/>
        <v>3.75</v>
      </c>
      <c r="M10" s="16">
        <f t="shared" si="0"/>
        <v>0</v>
      </c>
    </row>
    <row r="11" spans="1:13" ht="12.75">
      <c r="A11" s="8">
        <v>7</v>
      </c>
      <c r="B11" s="21" t="s">
        <v>505</v>
      </c>
      <c r="C11" s="13" t="s">
        <v>20</v>
      </c>
      <c r="D11" s="13" t="s">
        <v>275</v>
      </c>
      <c r="E11" s="13" t="s">
        <v>53</v>
      </c>
      <c r="F11" s="14">
        <v>3.25</v>
      </c>
      <c r="G11" s="1">
        <v>2011</v>
      </c>
      <c r="I11" s="16">
        <f t="shared" si="0"/>
        <v>3.25</v>
      </c>
      <c r="J11" s="16">
        <f t="shared" si="0"/>
        <v>3.25</v>
      </c>
      <c r="K11" s="16">
        <f t="shared" si="0"/>
        <v>3.25</v>
      </c>
      <c r="L11" s="16">
        <f t="shared" si="0"/>
        <v>3.25</v>
      </c>
      <c r="M11" s="16">
        <f t="shared" si="0"/>
        <v>0</v>
      </c>
    </row>
    <row r="12" spans="1:13" ht="12.75">
      <c r="A12" s="8">
        <v>8</v>
      </c>
      <c r="B12" s="21" t="s">
        <v>98</v>
      </c>
      <c r="C12" s="4" t="s">
        <v>41</v>
      </c>
      <c r="D12" s="4" t="s">
        <v>32</v>
      </c>
      <c r="E12" s="13" t="s">
        <v>53</v>
      </c>
      <c r="F12" s="14">
        <v>1.5</v>
      </c>
      <c r="G12" s="1">
        <v>2011</v>
      </c>
      <c r="I12" s="16">
        <f t="shared" si="0"/>
        <v>1.5</v>
      </c>
      <c r="J12" s="16">
        <f t="shared" si="0"/>
        <v>1.5</v>
      </c>
      <c r="K12" s="16">
        <f t="shared" si="0"/>
        <v>1.5</v>
      </c>
      <c r="L12" s="16">
        <f t="shared" si="0"/>
        <v>1.5</v>
      </c>
      <c r="M12" s="16">
        <f t="shared" si="0"/>
        <v>0</v>
      </c>
    </row>
    <row r="13" spans="1:13" ht="12.75">
      <c r="A13" s="8">
        <v>9</v>
      </c>
      <c r="B13" s="21" t="s">
        <v>292</v>
      </c>
      <c r="C13" s="4" t="s">
        <v>20</v>
      </c>
      <c r="D13" s="4" t="s">
        <v>52</v>
      </c>
      <c r="E13" s="13" t="s">
        <v>53</v>
      </c>
      <c r="F13" s="14">
        <v>8.15</v>
      </c>
      <c r="G13" s="1">
        <v>2010</v>
      </c>
      <c r="I13" s="16">
        <f t="shared" si="0"/>
        <v>8.15</v>
      </c>
      <c r="J13" s="16">
        <f t="shared" si="0"/>
        <v>8.15</v>
      </c>
      <c r="K13" s="16">
        <f t="shared" si="0"/>
        <v>8.15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334</v>
      </c>
      <c r="C14" s="4" t="s">
        <v>41</v>
      </c>
      <c r="D14" s="4" t="s">
        <v>60</v>
      </c>
      <c r="E14" s="13" t="s">
        <v>53</v>
      </c>
      <c r="F14" s="14">
        <v>5.7</v>
      </c>
      <c r="G14" s="1">
        <v>2010</v>
      </c>
      <c r="I14" s="16">
        <f t="shared" si="0"/>
        <v>5.7</v>
      </c>
      <c r="J14" s="16">
        <f t="shared" si="0"/>
        <v>5.7</v>
      </c>
      <c r="K14" s="16">
        <f t="shared" si="0"/>
        <v>5.7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325</v>
      </c>
      <c r="C15" s="4" t="s">
        <v>20</v>
      </c>
      <c r="D15" s="4" t="s">
        <v>50</v>
      </c>
      <c r="E15" s="13" t="s">
        <v>53</v>
      </c>
      <c r="F15" s="14">
        <v>2.15</v>
      </c>
      <c r="G15" s="1">
        <v>2010</v>
      </c>
      <c r="I15" s="16">
        <f aca="true" t="shared" si="1" ref="I15:M24">+IF($G15&gt;=I$3,$F15,0)</f>
        <v>2.15</v>
      </c>
      <c r="J15" s="16">
        <f t="shared" si="1"/>
        <v>2.15</v>
      </c>
      <c r="K15" s="16">
        <f t="shared" si="1"/>
        <v>2.15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355</v>
      </c>
      <c r="C16" s="4" t="s">
        <v>44</v>
      </c>
      <c r="D16" s="4" t="s">
        <v>51</v>
      </c>
      <c r="E16" s="13" t="s">
        <v>53</v>
      </c>
      <c r="F16" s="14">
        <v>1.5</v>
      </c>
      <c r="G16" s="1">
        <v>2010</v>
      </c>
      <c r="I16" s="16">
        <f t="shared" si="1"/>
        <v>1.5</v>
      </c>
      <c r="J16" s="16">
        <f t="shared" si="1"/>
        <v>1.5</v>
      </c>
      <c r="K16" s="16">
        <f t="shared" si="1"/>
        <v>1.5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423</v>
      </c>
      <c r="C17" s="4" t="s">
        <v>22</v>
      </c>
      <c r="D17" s="4" t="s">
        <v>43</v>
      </c>
      <c r="E17" s="13" t="s">
        <v>53</v>
      </c>
      <c r="F17" s="14">
        <v>0.75</v>
      </c>
      <c r="G17" s="1">
        <v>2010</v>
      </c>
      <c r="I17" s="16">
        <f t="shared" si="1"/>
        <v>0.75</v>
      </c>
      <c r="J17" s="16">
        <f t="shared" si="1"/>
        <v>0.75</v>
      </c>
      <c r="K17" s="16">
        <f t="shared" si="1"/>
        <v>0.75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180</v>
      </c>
      <c r="C18" s="4" t="s">
        <v>22</v>
      </c>
      <c r="D18" s="4" t="s">
        <v>39</v>
      </c>
      <c r="E18" s="13" t="s">
        <v>53</v>
      </c>
      <c r="F18" s="14">
        <v>11.9</v>
      </c>
      <c r="G18" s="1">
        <v>2009</v>
      </c>
      <c r="I18" s="16">
        <f t="shared" si="1"/>
        <v>11.9</v>
      </c>
      <c r="J18" s="16">
        <f t="shared" si="1"/>
        <v>11.9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456</v>
      </c>
      <c r="C19" s="4" t="s">
        <v>18</v>
      </c>
      <c r="D19" s="4" t="s">
        <v>31</v>
      </c>
      <c r="E19" s="13" t="s">
        <v>53</v>
      </c>
      <c r="F19" s="14">
        <v>4.65</v>
      </c>
      <c r="G19" s="1">
        <v>2009</v>
      </c>
      <c r="I19" s="16">
        <f t="shared" si="1"/>
        <v>4.65</v>
      </c>
      <c r="J19" s="16">
        <f t="shared" si="1"/>
        <v>4.65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291</v>
      </c>
      <c r="C20" s="4" t="s">
        <v>44</v>
      </c>
      <c r="D20" s="4" t="s">
        <v>60</v>
      </c>
      <c r="E20" s="13" t="s">
        <v>53</v>
      </c>
      <c r="F20" s="14">
        <v>4.6</v>
      </c>
      <c r="G20" s="1">
        <v>2009</v>
      </c>
      <c r="I20" s="16">
        <f t="shared" si="1"/>
        <v>4.6</v>
      </c>
      <c r="J20" s="16">
        <f t="shared" si="1"/>
        <v>4.6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109</v>
      </c>
      <c r="C21" s="4" t="s">
        <v>20</v>
      </c>
      <c r="D21" s="4" t="s">
        <v>23</v>
      </c>
      <c r="E21" s="13" t="s">
        <v>53</v>
      </c>
      <c r="F21" s="14">
        <v>5.4</v>
      </c>
      <c r="G21" s="1">
        <v>2008</v>
      </c>
      <c r="I21" s="16">
        <f t="shared" si="1"/>
        <v>5.4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110</v>
      </c>
      <c r="C22" s="4" t="s">
        <v>21</v>
      </c>
      <c r="D22" s="4" t="s">
        <v>30</v>
      </c>
      <c r="E22" s="13" t="s">
        <v>53</v>
      </c>
      <c r="F22" s="14">
        <v>4.7</v>
      </c>
      <c r="G22" s="1">
        <v>2008</v>
      </c>
      <c r="I22" s="16">
        <f t="shared" si="1"/>
        <v>4.7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" t="s">
        <v>777</v>
      </c>
      <c r="C23" s="4" t="s">
        <v>20</v>
      </c>
      <c r="D23" s="4" t="s">
        <v>61</v>
      </c>
      <c r="E23" s="13" t="s">
        <v>53</v>
      </c>
      <c r="F23" s="14">
        <v>0.9</v>
      </c>
      <c r="G23" s="1">
        <v>2008</v>
      </c>
      <c r="I23" s="16">
        <f t="shared" si="1"/>
        <v>0.9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" t="s">
        <v>833</v>
      </c>
      <c r="C24" s="4" t="s">
        <v>44</v>
      </c>
      <c r="D24" s="4" t="s">
        <v>23</v>
      </c>
      <c r="E24" s="4" t="s">
        <v>53</v>
      </c>
      <c r="F24" s="18">
        <v>0.9</v>
      </c>
      <c r="G24" s="4">
        <v>2008</v>
      </c>
      <c r="I24" s="16">
        <f t="shared" si="1"/>
        <v>0.9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163</v>
      </c>
      <c r="C25" s="4" t="s">
        <v>41</v>
      </c>
      <c r="D25" s="4" t="s">
        <v>38</v>
      </c>
      <c r="E25" s="13" t="s">
        <v>53</v>
      </c>
      <c r="F25" s="14">
        <v>0.9</v>
      </c>
      <c r="G25" s="1">
        <v>2008</v>
      </c>
      <c r="I25" s="16">
        <f aca="true" t="shared" si="2" ref="I25:M32">+IF($G25&gt;=I$3,$F25,0)</f>
        <v>0.9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737</v>
      </c>
      <c r="C26" s="4" t="s">
        <v>20</v>
      </c>
      <c r="D26" s="4" t="s">
        <v>19</v>
      </c>
      <c r="E26" s="13" t="s">
        <v>53</v>
      </c>
      <c r="F26" s="14">
        <v>0.9</v>
      </c>
      <c r="G26" s="1">
        <v>2008</v>
      </c>
      <c r="I26" s="16">
        <f t="shared" si="2"/>
        <v>0.9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851</v>
      </c>
      <c r="C27" s="4" t="s">
        <v>41</v>
      </c>
      <c r="D27" s="4" t="s">
        <v>49</v>
      </c>
      <c r="E27" s="13" t="s">
        <v>53</v>
      </c>
      <c r="F27" s="14">
        <v>0.9</v>
      </c>
      <c r="G27" s="1">
        <v>2008</v>
      </c>
      <c r="I27" s="16">
        <f t="shared" si="2"/>
        <v>0.9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747</v>
      </c>
      <c r="C28" s="4" t="s">
        <v>22</v>
      </c>
      <c r="D28" s="4" t="s">
        <v>25</v>
      </c>
      <c r="E28" s="13" t="s">
        <v>53</v>
      </c>
      <c r="F28" s="14">
        <v>0.9</v>
      </c>
      <c r="G28" s="1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751</v>
      </c>
      <c r="C29" s="4" t="s">
        <v>44</v>
      </c>
      <c r="D29" s="4" t="s">
        <v>28</v>
      </c>
      <c r="E29" s="4" t="s">
        <v>53</v>
      </c>
      <c r="F29" s="18">
        <v>0.9</v>
      </c>
      <c r="G29" s="4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862</v>
      </c>
      <c r="C30" s="4" t="s">
        <v>41</v>
      </c>
      <c r="D30" s="4" t="s">
        <v>25</v>
      </c>
      <c r="E30" s="13" t="s">
        <v>53</v>
      </c>
      <c r="F30" s="14">
        <v>0.9</v>
      </c>
      <c r="G30" s="1">
        <v>2008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798</v>
      </c>
      <c r="C31" s="4" t="s">
        <v>22</v>
      </c>
      <c r="D31" s="4" t="s">
        <v>38</v>
      </c>
      <c r="E31" s="13" t="s">
        <v>53</v>
      </c>
      <c r="F31" s="14">
        <v>0.9</v>
      </c>
      <c r="G31" s="1">
        <v>2008</v>
      </c>
      <c r="I31" s="16">
        <f t="shared" si="2"/>
        <v>0.9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801</v>
      </c>
      <c r="C32" s="4" t="s">
        <v>41</v>
      </c>
      <c r="D32" s="4" t="s">
        <v>38</v>
      </c>
      <c r="E32" s="13" t="s">
        <v>53</v>
      </c>
      <c r="F32" s="14">
        <v>0.9</v>
      </c>
      <c r="G32" s="1">
        <v>2008</v>
      </c>
      <c r="I32" s="16">
        <f t="shared" si="2"/>
        <v>0.9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13"/>
      <c r="F34" s="14"/>
      <c r="G34" s="1"/>
      <c r="I34" s="17">
        <f>+SUM(I5:I32)</f>
        <v>89.75000000000006</v>
      </c>
      <c r="J34" s="17">
        <f>+SUM(J5:J32)</f>
        <v>70.64999999999999</v>
      </c>
      <c r="K34" s="17">
        <f>+SUM(K5:K32)</f>
        <v>49.5</v>
      </c>
      <c r="L34" s="17">
        <f>+SUM(L5:L32)</f>
        <v>31.25</v>
      </c>
      <c r="M34" s="17">
        <f>+SUM(M5:M32)</f>
        <v>16.8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387</v>
      </c>
      <c r="C40" s="4" t="s">
        <v>20</v>
      </c>
      <c r="D40" s="4" t="s">
        <v>48</v>
      </c>
      <c r="E40" s="4" t="s">
        <v>85</v>
      </c>
      <c r="F40" s="9">
        <v>6.15</v>
      </c>
      <c r="G40" s="10">
        <v>2011</v>
      </c>
      <c r="I40" s="16">
        <f aca="true" t="shared" si="3" ref="I40:I45">+CEILING(IF($I$38&lt;=G40,F40*0.3,0),0.05)</f>
        <v>1.85</v>
      </c>
      <c r="J40" s="16">
        <f aca="true" t="shared" si="4" ref="J40:J45">+CEILING(IF($J$38&lt;=G40,F40*0.3,0),0.05)</f>
        <v>1.85</v>
      </c>
      <c r="K40" s="16">
        <f aca="true" t="shared" si="5" ref="K40:K45">+CEILING(IF($K$38&lt;=G40,F40*0.3,0),0.05)</f>
        <v>1.85</v>
      </c>
      <c r="L40" s="16">
        <f aca="true" t="shared" si="6" ref="L40:L45">+CEILING(IF($L$38&lt;=G40,F40*0.3,0),0.05)</f>
        <v>1.85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3" t="s">
        <v>335</v>
      </c>
      <c r="C41" s="4" t="s">
        <v>22</v>
      </c>
      <c r="D41" s="4" t="s">
        <v>32</v>
      </c>
      <c r="E41" s="4" t="s">
        <v>85</v>
      </c>
      <c r="F41" s="18">
        <v>4.15</v>
      </c>
      <c r="G41" s="4">
        <v>2010</v>
      </c>
      <c r="I41" s="16">
        <f t="shared" si="3"/>
        <v>1.25</v>
      </c>
      <c r="J41" s="16">
        <f t="shared" si="4"/>
        <v>1.25</v>
      </c>
      <c r="K41" s="16">
        <f t="shared" si="5"/>
        <v>1.25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3" t="s">
        <v>196</v>
      </c>
      <c r="C42" s="4" t="s">
        <v>18</v>
      </c>
      <c r="D42" s="4" t="s">
        <v>43</v>
      </c>
      <c r="E42" s="4" t="s">
        <v>85</v>
      </c>
      <c r="F42" s="18">
        <v>5.65</v>
      </c>
      <c r="G42" s="4">
        <v>2009</v>
      </c>
      <c r="I42" s="16">
        <f t="shared" si="3"/>
        <v>1.7000000000000002</v>
      </c>
      <c r="J42" s="16">
        <f t="shared" si="4"/>
        <v>1.7000000000000002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21" t="s">
        <v>261</v>
      </c>
      <c r="C43" s="13" t="s">
        <v>41</v>
      </c>
      <c r="D43" s="13" t="s">
        <v>38</v>
      </c>
      <c r="E43" s="13" t="s">
        <v>85</v>
      </c>
      <c r="F43" s="14">
        <v>1.5</v>
      </c>
      <c r="G43" s="1">
        <v>2009</v>
      </c>
      <c r="I43" s="16">
        <f t="shared" si="3"/>
        <v>0.45</v>
      </c>
      <c r="J43" s="16">
        <f t="shared" si="4"/>
        <v>0.45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C44" s="13"/>
      <c r="D44" s="13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C45" s="13"/>
      <c r="D45" s="13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86</v>
      </c>
      <c r="B46" s="3" t="s">
        <v>262</v>
      </c>
      <c r="C46" s="22" t="s">
        <v>274</v>
      </c>
      <c r="D46" s="22" t="s">
        <v>274</v>
      </c>
      <c r="E46" s="22" t="s">
        <v>274</v>
      </c>
      <c r="F46" s="9">
        <v>3.1</v>
      </c>
      <c r="G46" s="10">
        <v>2008</v>
      </c>
      <c r="I46" s="16">
        <f>+CEILING(IF($I$38&lt;=G46,F46*0.3,0),0.05)</f>
        <v>0.9500000000000001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6.200000000000001</v>
      </c>
      <c r="J48" s="12">
        <f>+SUM(J40:J47)</f>
        <v>5.250000000000001</v>
      </c>
      <c r="K48" s="12">
        <f>+SUM(K40:K47)</f>
        <v>3.1</v>
      </c>
      <c r="L48" s="12">
        <f>+SUM(L40:L47)</f>
        <v>1.85</v>
      </c>
      <c r="M48" s="12">
        <f>+SUM(M40:M47)</f>
        <v>0</v>
      </c>
    </row>
    <row r="50" spans="1:13" ht="15.75">
      <c r="A50" s="84" t="s">
        <v>55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2008</v>
      </c>
      <c r="J52" s="7">
        <f>+J$3</f>
        <v>2009</v>
      </c>
      <c r="K52" s="7">
        <f>+K$3</f>
        <v>2010</v>
      </c>
      <c r="L52" s="7">
        <f>+L$3</f>
        <v>2011</v>
      </c>
      <c r="M52" s="7">
        <f>+M$3</f>
        <v>2012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125</v>
      </c>
      <c r="C54" s="4" t="s">
        <v>34</v>
      </c>
      <c r="D54" s="4" t="s">
        <v>33</v>
      </c>
      <c r="E54" s="13">
        <v>2007</v>
      </c>
      <c r="F54" s="14">
        <v>1.05</v>
      </c>
      <c r="G54" s="1">
        <v>2010</v>
      </c>
      <c r="I54" s="16">
        <f aca="true" t="shared" si="8" ref="I54:I66">+CEILING(IF($I$52=E54,F54,IF($I$52&lt;=G54,F54*0.3,0)),0.05)</f>
        <v>0.35000000000000003</v>
      </c>
      <c r="J54" s="16">
        <f aca="true" t="shared" si="9" ref="J54:J66">+CEILING(IF($J$52&lt;=G54,F54*0.3,0),0.05)</f>
        <v>0.35000000000000003</v>
      </c>
      <c r="K54" s="16">
        <f aca="true" t="shared" si="10" ref="K54:K66">+CEILING(IF($K$52&lt;=G54,F54*0.3,0),0.05)</f>
        <v>0.35000000000000003</v>
      </c>
      <c r="L54" s="16">
        <f aca="true" t="shared" si="11" ref="L54:L66">+CEILING(IF($L$52&lt;=G54,F54*0.3,0),0.05)</f>
        <v>0</v>
      </c>
      <c r="M54" s="16">
        <f aca="true" t="shared" si="12" ref="M54:M66">CEILING(IF($M$52&lt;=G54,F54*0.3,0),0.05)</f>
        <v>0</v>
      </c>
    </row>
    <row r="55" spans="1:13" ht="12.75">
      <c r="A55" s="8">
        <v>2</v>
      </c>
      <c r="B55" s="21" t="s">
        <v>264</v>
      </c>
      <c r="C55" s="4" t="s">
        <v>20</v>
      </c>
      <c r="D55" s="4" t="s">
        <v>51</v>
      </c>
      <c r="E55" s="13">
        <v>2007</v>
      </c>
      <c r="F55" s="14">
        <v>3.65</v>
      </c>
      <c r="G55" s="1">
        <v>2009</v>
      </c>
      <c r="I55" s="16">
        <f t="shared" si="8"/>
        <v>1.1</v>
      </c>
      <c r="J55" s="16">
        <f t="shared" si="9"/>
        <v>1.1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400</v>
      </c>
      <c r="C56" s="4" t="s">
        <v>41</v>
      </c>
      <c r="D56" s="4" t="s">
        <v>30</v>
      </c>
      <c r="E56" s="13">
        <v>2007</v>
      </c>
      <c r="F56" s="14">
        <v>2.65</v>
      </c>
      <c r="G56" s="1">
        <v>2009</v>
      </c>
      <c r="I56" s="16">
        <f t="shared" si="8"/>
        <v>0.8</v>
      </c>
      <c r="J56" s="16">
        <f t="shared" si="9"/>
        <v>0.8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96</v>
      </c>
      <c r="C57" s="4" t="s">
        <v>20</v>
      </c>
      <c r="D57" s="4" t="s">
        <v>275</v>
      </c>
      <c r="E57" s="13">
        <v>2007</v>
      </c>
      <c r="F57" s="14">
        <v>1.65</v>
      </c>
      <c r="G57" s="1">
        <v>2009</v>
      </c>
      <c r="I57" s="16">
        <f t="shared" si="8"/>
        <v>0.5</v>
      </c>
      <c r="J57" s="16">
        <f t="shared" si="9"/>
        <v>0.5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210</v>
      </c>
      <c r="C58" s="4" t="s">
        <v>20</v>
      </c>
      <c r="D58" s="4" t="s">
        <v>52</v>
      </c>
      <c r="E58" s="13">
        <v>2007</v>
      </c>
      <c r="F58" s="14">
        <v>0.65</v>
      </c>
      <c r="G58" s="1">
        <v>2009</v>
      </c>
      <c r="I58" s="16">
        <f t="shared" si="8"/>
        <v>0.2</v>
      </c>
      <c r="J58" s="16">
        <f t="shared" si="9"/>
        <v>0.2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100</v>
      </c>
      <c r="C59" s="4" t="s">
        <v>29</v>
      </c>
      <c r="D59" s="4" t="s">
        <v>39</v>
      </c>
      <c r="E59" s="13">
        <v>2005</v>
      </c>
      <c r="F59" s="14">
        <v>6.1</v>
      </c>
      <c r="G59" s="1">
        <v>2008</v>
      </c>
      <c r="I59" s="16">
        <f t="shared" si="8"/>
        <v>1.85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134</v>
      </c>
      <c r="C60" s="4" t="s">
        <v>20</v>
      </c>
      <c r="D60" s="4" t="s">
        <v>31</v>
      </c>
      <c r="E60" s="13">
        <v>2007</v>
      </c>
      <c r="F60" s="14">
        <v>2.1</v>
      </c>
      <c r="G60" s="1">
        <v>2008</v>
      </c>
      <c r="I60" s="16">
        <f t="shared" si="8"/>
        <v>0.65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3" t="s">
        <v>714</v>
      </c>
      <c r="C61" s="4" t="s">
        <v>41</v>
      </c>
      <c r="D61" s="4" t="s">
        <v>37</v>
      </c>
      <c r="E61" s="13">
        <v>2008</v>
      </c>
      <c r="F61" s="14">
        <v>1.65</v>
      </c>
      <c r="G61" s="1">
        <v>2008</v>
      </c>
      <c r="I61" s="16">
        <f t="shared" si="8"/>
        <v>1.6500000000000001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3" t="s">
        <v>173</v>
      </c>
      <c r="C62" s="4" t="s">
        <v>20</v>
      </c>
      <c r="D62" s="4" t="s">
        <v>32</v>
      </c>
      <c r="E62" s="4">
        <v>2008</v>
      </c>
      <c r="F62" s="18">
        <v>1.05</v>
      </c>
      <c r="G62" s="4">
        <v>2008</v>
      </c>
      <c r="I62" s="16">
        <f t="shared" si="8"/>
        <v>1.05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21" t="s">
        <v>770</v>
      </c>
      <c r="C63" s="4" t="s">
        <v>41</v>
      </c>
      <c r="D63" s="4" t="s">
        <v>38</v>
      </c>
      <c r="E63" s="13">
        <v>2008</v>
      </c>
      <c r="F63" s="14">
        <v>0.9</v>
      </c>
      <c r="G63" s="1">
        <v>2008</v>
      </c>
      <c r="I63" s="16">
        <f>+CEILING(IF($I$52=E63,F63,IF($I$52&lt;=G63,F63*0.3,0)),0.05)</f>
        <v>0.9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1:13" ht="12.75">
      <c r="A64" s="8">
        <v>11</v>
      </c>
      <c r="B64" s="21" t="s">
        <v>752</v>
      </c>
      <c r="C64" s="4" t="s">
        <v>20</v>
      </c>
      <c r="D64" s="4" t="s">
        <v>43</v>
      </c>
      <c r="E64" s="13">
        <v>2008</v>
      </c>
      <c r="F64" s="14">
        <v>0.9</v>
      </c>
      <c r="G64" s="1">
        <v>2008</v>
      </c>
      <c r="I64" s="16">
        <f>+CEILING(IF($I$52=E64,F64,IF($I$52&lt;=G64,F64*0.3,0)),0.05)</f>
        <v>0.9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 t="s">
        <v>756</v>
      </c>
      <c r="C65" s="4" t="s">
        <v>34</v>
      </c>
      <c r="D65" s="4" t="s">
        <v>23</v>
      </c>
      <c r="E65" s="13">
        <v>2008</v>
      </c>
      <c r="F65" s="14">
        <v>0.9</v>
      </c>
      <c r="G65" s="1">
        <v>2008</v>
      </c>
      <c r="I65" s="16">
        <f>+CEILING(IF($I$52=E65,F65,IF($I$52&lt;=G65,F65*0.3,0)),0.05)</f>
        <v>0.9</v>
      </c>
      <c r="J65" s="16">
        <f>+CEILING(IF($J$52&lt;=G65,F65*0.3,0),0.05)</f>
        <v>0</v>
      </c>
      <c r="K65" s="16">
        <f>+CEILING(IF($K$52&lt;=G65,F65*0.3,0),0.05)</f>
        <v>0</v>
      </c>
      <c r="L65" s="16">
        <f>+CEILING(IF($L$52&lt;=G65,F65*0.3,0),0.05)</f>
        <v>0</v>
      </c>
      <c r="M65" s="16">
        <f>CEILING(IF($M$52&lt;=G65,F65*0.3,0),0.05)</f>
        <v>0</v>
      </c>
    </row>
    <row r="66" spans="1:13" ht="12.75">
      <c r="A66" s="8">
        <v>13</v>
      </c>
      <c r="B66" s="21" t="s">
        <v>101</v>
      </c>
      <c r="C66" s="4" t="s">
        <v>21</v>
      </c>
      <c r="D66" s="4" t="s">
        <v>186</v>
      </c>
      <c r="E66" s="13">
        <v>2008</v>
      </c>
      <c r="F66" s="14">
        <v>0.9</v>
      </c>
      <c r="G66" s="1">
        <v>2008</v>
      </c>
      <c r="I66" s="16">
        <f t="shared" si="8"/>
        <v>0.9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B67" s="3" t="s">
        <v>814</v>
      </c>
      <c r="C67" s="4" t="s">
        <v>20</v>
      </c>
      <c r="D67" s="4" t="s">
        <v>24</v>
      </c>
      <c r="E67" s="4">
        <v>2008</v>
      </c>
      <c r="F67" s="18">
        <v>0.9</v>
      </c>
      <c r="G67" s="4">
        <v>2008</v>
      </c>
      <c r="I67" s="16">
        <f>+CEILING(IF($I$52=E67,F67,IF($I$52&lt;=G67,F67*0.3,0)),0.05)</f>
        <v>0.9</v>
      </c>
      <c r="J67" s="16">
        <f>+CEILING(IF($J$52&lt;=G67,F67*0.3,0),0.05)</f>
        <v>0</v>
      </c>
      <c r="K67" s="16">
        <f>+CEILING(IF($K$52&lt;=G67,F67*0.3,0),0.05)</f>
        <v>0</v>
      </c>
      <c r="L67" s="16">
        <f>+CEILING(IF($L$52&lt;=G67,F67*0.3,0),0.05)</f>
        <v>0</v>
      </c>
      <c r="M67" s="16">
        <f>CEILING(IF($M$52&lt;=G67,F67*0.3,0),0.05)</f>
        <v>0</v>
      </c>
    </row>
    <row r="68" spans="1:13" ht="12.75">
      <c r="A68" s="8">
        <v>15</v>
      </c>
      <c r="B68" s="21" t="s">
        <v>176</v>
      </c>
      <c r="C68" s="4" t="s">
        <v>20</v>
      </c>
      <c r="D68" s="4" t="s">
        <v>32</v>
      </c>
      <c r="E68" s="13">
        <v>2008</v>
      </c>
      <c r="F68" s="14">
        <v>0.9</v>
      </c>
      <c r="G68" s="1">
        <v>2008</v>
      </c>
      <c r="I68" s="16">
        <f>+CEILING(IF($I$52=E68,F68,IF($I$52&lt;=G68,F68*0.3,0)),0.05)</f>
        <v>0.9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1:13" ht="12.75">
      <c r="A69" s="8">
        <v>16</v>
      </c>
      <c r="B69" s="21" t="s">
        <v>743</v>
      </c>
      <c r="C69" s="4" t="s">
        <v>41</v>
      </c>
      <c r="D69" s="4" t="s">
        <v>27</v>
      </c>
      <c r="E69" s="13">
        <v>2008</v>
      </c>
      <c r="F69" s="14">
        <v>0.9</v>
      </c>
      <c r="G69" s="1">
        <v>2008</v>
      </c>
      <c r="I69" s="16">
        <f>+CEILING(IF($I$52=E69,F69,IF($I$52&lt;=G69,F69*0.3,0)),0.05)</f>
        <v>0.9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B70" s="21" t="s">
        <v>802</v>
      </c>
      <c r="C70" s="4" t="s">
        <v>41</v>
      </c>
      <c r="D70" s="4" t="s">
        <v>36</v>
      </c>
      <c r="E70" s="13">
        <v>2008</v>
      </c>
      <c r="F70" s="14">
        <v>0.9</v>
      </c>
      <c r="G70" s="1">
        <v>2008</v>
      </c>
      <c r="I70" s="16">
        <f>+CEILING(IF($I$52=E70,F70,IF($I$52&lt;=G70,F70*0.3,0)),0.05)</f>
        <v>0.9</v>
      </c>
      <c r="J70" s="16">
        <f>+CEILING(IF($J$52&lt;=G70,F70*0.3,0),0.05)</f>
        <v>0</v>
      </c>
      <c r="K70" s="16">
        <f>+CEILING(IF($K$52&lt;=G70,F70*0.3,0),0.05)</f>
        <v>0</v>
      </c>
      <c r="L70" s="16">
        <f>+CEILING(IF($L$52&lt;=G70,F70*0.3,0),0.05)</f>
        <v>0</v>
      </c>
      <c r="M70" s="16">
        <f>CEILING(IF($M$52&lt;=G70,F70*0.3,0),0.05)</f>
        <v>0</v>
      </c>
    </row>
    <row r="71" spans="1:13" ht="12.75">
      <c r="A71" s="8">
        <v>18</v>
      </c>
      <c r="B71" s="21" t="s">
        <v>512</v>
      </c>
      <c r="C71" s="4" t="s">
        <v>41</v>
      </c>
      <c r="D71" s="4" t="s">
        <v>19</v>
      </c>
      <c r="E71" s="13">
        <v>2008</v>
      </c>
      <c r="F71" s="14">
        <v>0.8</v>
      </c>
      <c r="G71" s="1">
        <v>2008</v>
      </c>
      <c r="I71" s="16">
        <f>+CEILING(IF($I$52=E71,F71,IF($I$52&lt;=G71,F71*0.3,0)),0.05)</f>
        <v>0.8</v>
      </c>
      <c r="J71" s="16">
        <f>+CEILING(IF($J$52&lt;=G71,F71*0.3,0),0.05)</f>
        <v>0</v>
      </c>
      <c r="K71" s="16">
        <f>+CEILING(IF($K$52&lt;=G71,F71*0.3,0),0.05)</f>
        <v>0</v>
      </c>
      <c r="L71" s="16">
        <f>+CEILING(IF($L$52&lt;=G71,F71*0.3,0),0.05)</f>
        <v>0</v>
      </c>
      <c r="M71" s="16">
        <f>CEILING(IF($M$52&lt;=G71,F71*0.3,0),0.05)</f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16.150000000000006</v>
      </c>
      <c r="J73" s="17">
        <f>+SUM(J54:J72)</f>
        <v>2.95</v>
      </c>
      <c r="K73" s="17">
        <f>+SUM(K54:K72)</f>
        <v>0.35000000000000003</v>
      </c>
      <c r="L73" s="17">
        <f>+SUM(L54:L72)</f>
        <v>0</v>
      </c>
      <c r="M73" s="17">
        <f>+SUM(M54:M72)</f>
        <v>0</v>
      </c>
    </row>
    <row r="74" spans="9:13" ht="12.75">
      <c r="I74" s="12"/>
      <c r="J74" s="12"/>
      <c r="K74" s="12"/>
      <c r="L74" s="12"/>
      <c r="M74" s="12"/>
    </row>
    <row r="75" spans="1:13" ht="15.75">
      <c r="A75" s="84" t="s">
        <v>56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59</v>
      </c>
      <c r="C77" s="6"/>
      <c r="D77" s="6"/>
      <c r="E77" s="6"/>
      <c r="F77" s="6" t="s">
        <v>58</v>
      </c>
      <c r="G77" s="6" t="s">
        <v>57</v>
      </c>
      <c r="I77" s="7">
        <f>+I$3</f>
        <v>2008</v>
      </c>
      <c r="J77" s="7">
        <f>+J$3</f>
        <v>2009</v>
      </c>
      <c r="K77" s="7">
        <f>+K$3</f>
        <v>2010</v>
      </c>
      <c r="L77" s="7">
        <f>+L$3</f>
        <v>2011</v>
      </c>
      <c r="M77" s="7">
        <f>+M$3</f>
        <v>2012</v>
      </c>
    </row>
    <row r="78" spans="1:13" ht="7.5" customHeight="1">
      <c r="A78" s="8"/>
      <c r="I78" s="12"/>
      <c r="J78" s="12"/>
      <c r="K78" s="12"/>
      <c r="L78" s="12"/>
      <c r="M78" s="12"/>
    </row>
    <row r="79" spans="1:13" ht="12.75">
      <c r="A79" s="8">
        <v>1</v>
      </c>
      <c r="B79" s="82"/>
      <c r="C79" s="82"/>
      <c r="D79" s="82"/>
      <c r="E79" s="82"/>
      <c r="F79" s="18"/>
      <c r="G79" s="1"/>
      <c r="I79" s="30">
        <v>0</v>
      </c>
      <c r="J79" s="30">
        <v>0</v>
      </c>
      <c r="K79" s="30">
        <v>0</v>
      </c>
      <c r="L79" s="30">
        <v>0</v>
      </c>
      <c r="M79" s="30">
        <v>0</v>
      </c>
    </row>
    <row r="80" spans="1:13" ht="12.75">
      <c r="A80" s="8">
        <v>2</v>
      </c>
      <c r="B80" s="82"/>
      <c r="C80" s="82"/>
      <c r="D80" s="82"/>
      <c r="E80" s="82"/>
      <c r="I80" s="30">
        <v>0</v>
      </c>
      <c r="J80" s="30">
        <v>0</v>
      </c>
      <c r="K80" s="30">
        <v>0</v>
      </c>
      <c r="L80" s="30">
        <v>0</v>
      </c>
      <c r="M80" s="30">
        <v>0</v>
      </c>
    </row>
    <row r="81" spans="1:13" ht="7.5" customHeight="1">
      <c r="A81" s="8"/>
      <c r="I81" s="20"/>
      <c r="J81" s="20"/>
      <c r="K81" s="20"/>
      <c r="L81" s="20"/>
      <c r="M81" s="20"/>
    </row>
    <row r="82" spans="1:13" ht="12.75">
      <c r="A82" s="8"/>
      <c r="I82" s="12">
        <f>+SUM(I79:I81)</f>
        <v>0</v>
      </c>
      <c r="J82" s="12">
        <f>+SUM(J79:J81)</f>
        <v>0</v>
      </c>
      <c r="K82" s="12">
        <f>+SUM(K79:K81)</f>
        <v>0</v>
      </c>
      <c r="L82" s="12">
        <f>+SUM(L79:L81)</f>
        <v>0</v>
      </c>
      <c r="M82" s="12">
        <f>+SUM(M79:M81)</f>
        <v>0</v>
      </c>
    </row>
    <row r="83" spans="9:13" ht="12.75">
      <c r="I83" s="11"/>
      <c r="J83" s="11"/>
      <c r="K83" s="11"/>
      <c r="L83" s="11"/>
      <c r="M83" s="11"/>
    </row>
  </sheetData>
  <sheetProtection/>
  <mergeCells count="6">
    <mergeCell ref="B79:E79"/>
    <mergeCell ref="B80:E80"/>
    <mergeCell ref="A1:M1"/>
    <mergeCell ref="A36:M36"/>
    <mergeCell ref="A50:M50"/>
    <mergeCell ref="A75:M7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521</v>
      </c>
      <c r="C5" s="4" t="s">
        <v>21</v>
      </c>
      <c r="D5" s="4" t="s">
        <v>52</v>
      </c>
      <c r="E5" s="13" t="s">
        <v>53</v>
      </c>
      <c r="F5" s="9">
        <v>10.05</v>
      </c>
      <c r="G5" s="10">
        <v>2012</v>
      </c>
      <c r="I5" s="16">
        <f aca="true" t="shared" si="0" ref="I5:M14">+IF($G5&gt;=I$3,$F5,0)</f>
        <v>10.05</v>
      </c>
      <c r="J5" s="16">
        <f t="shared" si="0"/>
        <v>10.05</v>
      </c>
      <c r="K5" s="16">
        <f t="shared" si="0"/>
        <v>10.05</v>
      </c>
      <c r="L5" s="16">
        <f t="shared" si="0"/>
        <v>10.05</v>
      </c>
      <c r="M5" s="16">
        <f t="shared" si="0"/>
        <v>10.05</v>
      </c>
    </row>
    <row r="6" spans="1:13" ht="12.75">
      <c r="A6" s="8">
        <v>2</v>
      </c>
      <c r="B6" s="35" t="s">
        <v>522</v>
      </c>
      <c r="C6" s="4" t="s">
        <v>20</v>
      </c>
      <c r="D6" s="4" t="s">
        <v>43</v>
      </c>
      <c r="E6" s="13" t="s">
        <v>53</v>
      </c>
      <c r="F6" s="14">
        <v>7.05</v>
      </c>
      <c r="G6" s="1">
        <v>2012</v>
      </c>
      <c r="I6" s="16">
        <f t="shared" si="0"/>
        <v>7.05</v>
      </c>
      <c r="J6" s="16">
        <f t="shared" si="0"/>
        <v>7.05</v>
      </c>
      <c r="K6" s="16">
        <f t="shared" si="0"/>
        <v>7.05</v>
      </c>
      <c r="L6" s="16">
        <f t="shared" si="0"/>
        <v>7.05</v>
      </c>
      <c r="M6" s="16">
        <f t="shared" si="0"/>
        <v>7.05</v>
      </c>
    </row>
    <row r="7" spans="1:13" ht="12.75">
      <c r="A7" s="8">
        <v>3</v>
      </c>
      <c r="B7" s="35" t="s">
        <v>645</v>
      </c>
      <c r="C7" s="4" t="s">
        <v>41</v>
      </c>
      <c r="D7" s="4" t="s">
        <v>30</v>
      </c>
      <c r="E7" s="13" t="s">
        <v>53</v>
      </c>
      <c r="F7" s="14">
        <v>2.85</v>
      </c>
      <c r="G7" s="1">
        <v>2012</v>
      </c>
      <c r="I7" s="16">
        <f t="shared" si="0"/>
        <v>2.85</v>
      </c>
      <c r="J7" s="16">
        <f t="shared" si="0"/>
        <v>2.85</v>
      </c>
      <c r="K7" s="16">
        <f t="shared" si="0"/>
        <v>2.85</v>
      </c>
      <c r="L7" s="16">
        <f t="shared" si="0"/>
        <v>2.85</v>
      </c>
      <c r="M7" s="16">
        <f t="shared" si="0"/>
        <v>2.85</v>
      </c>
    </row>
    <row r="8" spans="1:13" ht="12.75">
      <c r="A8" s="8">
        <v>4</v>
      </c>
      <c r="B8" s="35" t="s">
        <v>722</v>
      </c>
      <c r="C8" s="4" t="s">
        <v>20</v>
      </c>
      <c r="D8" s="4" t="s">
        <v>40</v>
      </c>
      <c r="E8" s="13" t="s">
        <v>53</v>
      </c>
      <c r="F8" s="14">
        <v>2.85</v>
      </c>
      <c r="G8" s="1">
        <v>2012</v>
      </c>
      <c r="I8" s="16">
        <f t="shared" si="0"/>
        <v>2.85</v>
      </c>
      <c r="J8" s="16">
        <f t="shared" si="0"/>
        <v>2.85</v>
      </c>
      <c r="K8" s="16">
        <f t="shared" si="0"/>
        <v>2.85</v>
      </c>
      <c r="L8" s="16">
        <f t="shared" si="0"/>
        <v>2.85</v>
      </c>
      <c r="M8" s="16">
        <f t="shared" si="0"/>
        <v>2.85</v>
      </c>
    </row>
    <row r="9" spans="1:13" ht="12.75">
      <c r="A9" s="8">
        <v>5</v>
      </c>
      <c r="B9" s="21" t="s">
        <v>397</v>
      </c>
      <c r="C9" s="4" t="s">
        <v>44</v>
      </c>
      <c r="D9" s="4" t="s">
        <v>48</v>
      </c>
      <c r="E9" s="13" t="s">
        <v>53</v>
      </c>
      <c r="F9" s="14">
        <v>6.65</v>
      </c>
      <c r="G9" s="1">
        <v>2011</v>
      </c>
      <c r="I9" s="16">
        <f t="shared" si="0"/>
        <v>6.65</v>
      </c>
      <c r="J9" s="16">
        <f t="shared" si="0"/>
        <v>6.65</v>
      </c>
      <c r="K9" s="16">
        <f t="shared" si="0"/>
        <v>6.65</v>
      </c>
      <c r="L9" s="16">
        <f t="shared" si="0"/>
        <v>6.65</v>
      </c>
      <c r="M9" s="16">
        <f t="shared" si="0"/>
        <v>0</v>
      </c>
    </row>
    <row r="10" spans="1:13" ht="12.75">
      <c r="A10" s="8">
        <v>6</v>
      </c>
      <c r="B10" s="35" t="s">
        <v>442</v>
      </c>
      <c r="C10" s="4" t="s">
        <v>20</v>
      </c>
      <c r="D10" s="4" t="s">
        <v>30</v>
      </c>
      <c r="E10" s="13" t="s">
        <v>53</v>
      </c>
      <c r="F10" s="14">
        <v>4.85</v>
      </c>
      <c r="G10" s="1">
        <v>2011</v>
      </c>
      <c r="I10" s="16">
        <f t="shared" si="0"/>
        <v>4.85</v>
      </c>
      <c r="J10" s="16">
        <f t="shared" si="0"/>
        <v>4.85</v>
      </c>
      <c r="K10" s="16">
        <f t="shared" si="0"/>
        <v>4.85</v>
      </c>
      <c r="L10" s="16">
        <f t="shared" si="0"/>
        <v>4.85</v>
      </c>
      <c r="M10" s="16">
        <f t="shared" si="0"/>
        <v>0</v>
      </c>
    </row>
    <row r="11" spans="1:13" ht="12.75">
      <c r="A11" s="8">
        <v>7</v>
      </c>
      <c r="B11" s="21" t="s">
        <v>459</v>
      </c>
      <c r="C11" s="4" t="s">
        <v>41</v>
      </c>
      <c r="D11" s="4" t="s">
        <v>28</v>
      </c>
      <c r="E11" s="13" t="s">
        <v>53</v>
      </c>
      <c r="F11" s="14">
        <v>4.8</v>
      </c>
      <c r="G11" s="1">
        <v>2011</v>
      </c>
      <c r="I11" s="16">
        <f t="shared" si="0"/>
        <v>4.8</v>
      </c>
      <c r="J11" s="16">
        <f t="shared" si="0"/>
        <v>4.8</v>
      </c>
      <c r="K11" s="16">
        <f t="shared" si="0"/>
        <v>4.8</v>
      </c>
      <c r="L11" s="16">
        <f t="shared" si="0"/>
        <v>4.8</v>
      </c>
      <c r="M11" s="16">
        <f t="shared" si="0"/>
        <v>0</v>
      </c>
    </row>
    <row r="12" spans="1:13" ht="12.75">
      <c r="A12" s="8">
        <v>8</v>
      </c>
      <c r="B12" s="35" t="s">
        <v>419</v>
      </c>
      <c r="C12" s="4" t="s">
        <v>22</v>
      </c>
      <c r="D12" s="4" t="s">
        <v>51</v>
      </c>
      <c r="E12" s="4" t="s">
        <v>53</v>
      </c>
      <c r="F12" s="14">
        <v>4.5</v>
      </c>
      <c r="G12" s="1">
        <v>2011</v>
      </c>
      <c r="I12" s="16">
        <f t="shared" si="0"/>
        <v>4.5</v>
      </c>
      <c r="J12" s="16">
        <f t="shared" si="0"/>
        <v>4.5</v>
      </c>
      <c r="K12" s="16">
        <f t="shared" si="0"/>
        <v>4.5</v>
      </c>
      <c r="L12" s="16">
        <f t="shared" si="0"/>
        <v>4.5</v>
      </c>
      <c r="M12" s="16">
        <f t="shared" si="0"/>
        <v>0</v>
      </c>
    </row>
    <row r="13" spans="1:13" ht="12.75">
      <c r="A13" s="8">
        <v>9</v>
      </c>
      <c r="B13" s="3" t="s">
        <v>470</v>
      </c>
      <c r="C13" s="4" t="s">
        <v>20</v>
      </c>
      <c r="D13" s="4" t="s">
        <v>48</v>
      </c>
      <c r="E13" s="13" t="s">
        <v>53</v>
      </c>
      <c r="F13" s="9">
        <v>0.8</v>
      </c>
      <c r="G13" s="10">
        <v>2011</v>
      </c>
      <c r="I13" s="16">
        <f t="shared" si="0"/>
        <v>0.8</v>
      </c>
      <c r="J13" s="16">
        <f t="shared" si="0"/>
        <v>0.8</v>
      </c>
      <c r="K13" s="16">
        <f t="shared" si="0"/>
        <v>0.8</v>
      </c>
      <c r="L13" s="16">
        <f t="shared" si="0"/>
        <v>0.8</v>
      </c>
      <c r="M13" s="16">
        <f t="shared" si="0"/>
        <v>0</v>
      </c>
    </row>
    <row r="14" spans="1:13" ht="12.75">
      <c r="A14" s="8">
        <v>10</v>
      </c>
      <c r="B14" s="21" t="s">
        <v>294</v>
      </c>
      <c r="C14" s="4" t="s">
        <v>29</v>
      </c>
      <c r="D14" s="4" t="s">
        <v>23</v>
      </c>
      <c r="E14" s="13" t="s">
        <v>53</v>
      </c>
      <c r="F14" s="14">
        <v>5.35</v>
      </c>
      <c r="G14" s="1">
        <v>2010</v>
      </c>
      <c r="I14" s="16">
        <f t="shared" si="0"/>
        <v>5.35</v>
      </c>
      <c r="J14" s="16">
        <f t="shared" si="0"/>
        <v>5.35</v>
      </c>
      <c r="K14" s="16">
        <f t="shared" si="0"/>
        <v>5.35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295</v>
      </c>
      <c r="C15" s="4" t="s">
        <v>18</v>
      </c>
      <c r="D15" s="4" t="s">
        <v>186</v>
      </c>
      <c r="E15" s="13" t="s">
        <v>53</v>
      </c>
      <c r="F15" s="14">
        <v>4.5</v>
      </c>
      <c r="G15" s="1">
        <v>2010</v>
      </c>
      <c r="I15" s="16">
        <f aca="true" t="shared" si="1" ref="I15:M24">+IF($G15&gt;=I$3,$F15,0)</f>
        <v>4.5</v>
      </c>
      <c r="J15" s="16">
        <f t="shared" si="1"/>
        <v>4.5</v>
      </c>
      <c r="K15" s="16">
        <f t="shared" si="1"/>
        <v>4.5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418</v>
      </c>
      <c r="C16" s="4" t="s">
        <v>20</v>
      </c>
      <c r="D16" s="4" t="s">
        <v>37</v>
      </c>
      <c r="E16" s="13" t="s">
        <v>53</v>
      </c>
      <c r="F16" s="14">
        <v>4.1</v>
      </c>
      <c r="G16" s="1">
        <v>2010</v>
      </c>
      <c r="I16" s="16">
        <f t="shared" si="1"/>
        <v>4.1</v>
      </c>
      <c r="J16" s="16">
        <f t="shared" si="1"/>
        <v>4.1</v>
      </c>
      <c r="K16" s="16">
        <f t="shared" si="1"/>
        <v>4.1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358</v>
      </c>
      <c r="C17" s="4" t="s">
        <v>20</v>
      </c>
      <c r="D17" s="4" t="s">
        <v>26</v>
      </c>
      <c r="E17" s="13" t="s">
        <v>53</v>
      </c>
      <c r="F17" s="14">
        <v>1.95</v>
      </c>
      <c r="G17" s="1">
        <v>2010</v>
      </c>
      <c r="I17" s="16">
        <f t="shared" si="1"/>
        <v>1.95</v>
      </c>
      <c r="J17" s="16">
        <f t="shared" si="1"/>
        <v>1.95</v>
      </c>
      <c r="K17" s="16">
        <f t="shared" si="1"/>
        <v>1.95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398</v>
      </c>
      <c r="C18" s="4" t="s">
        <v>22</v>
      </c>
      <c r="D18" s="4" t="s">
        <v>54</v>
      </c>
      <c r="E18" s="13" t="s">
        <v>53</v>
      </c>
      <c r="F18" s="14">
        <v>0.8</v>
      </c>
      <c r="G18" s="1">
        <v>2010</v>
      </c>
      <c r="I18" s="16">
        <f t="shared" si="1"/>
        <v>0.8</v>
      </c>
      <c r="J18" s="16">
        <f t="shared" si="1"/>
        <v>0.8</v>
      </c>
      <c r="K18" s="16">
        <f t="shared" si="1"/>
        <v>0.8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328</v>
      </c>
      <c r="C19" s="4" t="s">
        <v>29</v>
      </c>
      <c r="D19" s="4" t="s">
        <v>32</v>
      </c>
      <c r="E19" s="13" t="s">
        <v>53</v>
      </c>
      <c r="F19" s="14">
        <v>1.65</v>
      </c>
      <c r="G19" s="1">
        <v>2009</v>
      </c>
      <c r="I19" s="16">
        <f t="shared" si="1"/>
        <v>1.65</v>
      </c>
      <c r="J19" s="16">
        <f t="shared" si="1"/>
        <v>1.65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362</v>
      </c>
      <c r="C20" s="4" t="s">
        <v>22</v>
      </c>
      <c r="D20" s="4" t="s">
        <v>46</v>
      </c>
      <c r="E20" s="13" t="s">
        <v>53</v>
      </c>
      <c r="F20" s="14">
        <v>1.65</v>
      </c>
      <c r="G20" s="1">
        <v>2009</v>
      </c>
      <c r="I20" s="16">
        <f t="shared" si="1"/>
        <v>1.65</v>
      </c>
      <c r="J20" s="16">
        <f t="shared" si="1"/>
        <v>1.65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471</v>
      </c>
      <c r="C21" s="13" t="s">
        <v>44</v>
      </c>
      <c r="D21" s="13" t="s">
        <v>19</v>
      </c>
      <c r="E21" s="13" t="s">
        <v>53</v>
      </c>
      <c r="F21" s="14">
        <v>0.8</v>
      </c>
      <c r="G21" s="1">
        <v>2009</v>
      </c>
      <c r="I21" s="16">
        <f t="shared" si="1"/>
        <v>0.8</v>
      </c>
      <c r="J21" s="16">
        <f t="shared" si="1"/>
        <v>0.8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8" t="s">
        <v>188</v>
      </c>
      <c r="C22" s="4" t="s">
        <v>20</v>
      </c>
      <c r="D22" s="4" t="s">
        <v>49</v>
      </c>
      <c r="E22" s="13" t="s">
        <v>53</v>
      </c>
      <c r="F22" s="18">
        <v>3.45</v>
      </c>
      <c r="G22" s="4">
        <v>2008</v>
      </c>
      <c r="I22" s="16">
        <f t="shared" si="1"/>
        <v>3.45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5" t="s">
        <v>589</v>
      </c>
      <c r="C23" s="4" t="s">
        <v>22</v>
      </c>
      <c r="D23" s="4" t="s">
        <v>31</v>
      </c>
      <c r="E23" s="13" t="s">
        <v>53</v>
      </c>
      <c r="F23" s="14">
        <v>3.3</v>
      </c>
      <c r="G23" s="1">
        <v>2008</v>
      </c>
      <c r="I23" s="16">
        <f t="shared" si="1"/>
        <v>3.3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8" t="s">
        <v>236</v>
      </c>
      <c r="C24" s="4" t="s">
        <v>41</v>
      </c>
      <c r="D24" s="4" t="s">
        <v>33</v>
      </c>
      <c r="E24" s="13" t="s">
        <v>53</v>
      </c>
      <c r="F24" s="14">
        <v>3.1</v>
      </c>
      <c r="G24" s="1">
        <v>2008</v>
      </c>
      <c r="I24" s="16">
        <f t="shared" si="1"/>
        <v>3.1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93</v>
      </c>
      <c r="C25" s="4" t="s">
        <v>20</v>
      </c>
      <c r="D25" s="4" t="s">
        <v>39</v>
      </c>
      <c r="E25" s="13" t="s">
        <v>53</v>
      </c>
      <c r="F25" s="14">
        <v>2.15</v>
      </c>
      <c r="G25" s="1">
        <v>2008</v>
      </c>
      <c r="I25" s="16">
        <f aca="true" t="shared" si="2" ref="I25:M32">+IF($G25&gt;=I$3,$F25,0)</f>
        <v>2.15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5" t="s">
        <v>604</v>
      </c>
      <c r="C26" s="4" t="s">
        <v>34</v>
      </c>
      <c r="D26" s="4" t="s">
        <v>46</v>
      </c>
      <c r="E26" s="13" t="s">
        <v>53</v>
      </c>
      <c r="F26" s="14">
        <v>1.2</v>
      </c>
      <c r="G26" s="1">
        <v>2008</v>
      </c>
      <c r="I26" s="16">
        <f t="shared" si="2"/>
        <v>1.2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5" t="s">
        <v>684</v>
      </c>
      <c r="C27" s="4" t="s">
        <v>41</v>
      </c>
      <c r="D27" s="4" t="s">
        <v>60</v>
      </c>
      <c r="E27" s="13" t="s">
        <v>53</v>
      </c>
      <c r="F27" s="14">
        <v>1.05</v>
      </c>
      <c r="G27" s="1">
        <v>2008</v>
      </c>
      <c r="I27" s="16">
        <f t="shared" si="2"/>
        <v>1.05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733</v>
      </c>
      <c r="C28" s="4" t="s">
        <v>22</v>
      </c>
      <c r="D28" s="4" t="s">
        <v>51</v>
      </c>
      <c r="E28" s="13" t="s">
        <v>53</v>
      </c>
      <c r="F28" s="18">
        <v>0.9</v>
      </c>
      <c r="G28" s="4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644</v>
      </c>
      <c r="C29" s="4" t="s">
        <v>20</v>
      </c>
      <c r="D29" s="4" t="s">
        <v>37</v>
      </c>
      <c r="E29" s="13" t="s">
        <v>53</v>
      </c>
      <c r="F29" s="14">
        <v>0.9</v>
      </c>
      <c r="G29" s="1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5" t="s">
        <v>734</v>
      </c>
      <c r="C30" s="4" t="s">
        <v>34</v>
      </c>
      <c r="D30" s="4" t="s">
        <v>520</v>
      </c>
      <c r="E30" s="13" t="s">
        <v>53</v>
      </c>
      <c r="F30" s="14">
        <v>0.9</v>
      </c>
      <c r="G30" s="1">
        <v>2008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5" t="s">
        <v>836</v>
      </c>
      <c r="C31" s="4" t="s">
        <v>41</v>
      </c>
      <c r="D31" s="4" t="s">
        <v>49</v>
      </c>
      <c r="E31" s="13" t="s">
        <v>53</v>
      </c>
      <c r="F31" s="14">
        <v>0.9</v>
      </c>
      <c r="G31" s="1">
        <v>2008</v>
      </c>
      <c r="I31" s="16">
        <f t="shared" si="2"/>
        <v>0.9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469</v>
      </c>
      <c r="C32" s="4" t="s">
        <v>22</v>
      </c>
      <c r="D32" s="4" t="s">
        <v>36</v>
      </c>
      <c r="E32" s="13" t="s">
        <v>53</v>
      </c>
      <c r="F32" s="14">
        <v>0.8</v>
      </c>
      <c r="G32" s="1">
        <v>2008</v>
      </c>
      <c r="I32" s="16">
        <f t="shared" si="2"/>
        <v>0.8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83.85000000000002</v>
      </c>
      <c r="J34" s="17">
        <f>+SUM(J5:J32)</f>
        <v>65.2</v>
      </c>
      <c r="K34" s="17">
        <f>+SUM(K5:K32)</f>
        <v>61.1</v>
      </c>
      <c r="L34" s="17">
        <f>+SUM(L5:L32)</f>
        <v>44.4</v>
      </c>
      <c r="M34" s="17">
        <f>+SUM(M5:M32)</f>
        <v>22.800000000000004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636</v>
      </c>
      <c r="C40" s="4" t="s">
        <v>20</v>
      </c>
      <c r="D40" s="4" t="s">
        <v>42</v>
      </c>
      <c r="E40" s="4" t="s">
        <v>85</v>
      </c>
      <c r="F40" s="14">
        <v>2.7</v>
      </c>
      <c r="G40" s="1">
        <v>2012</v>
      </c>
      <c r="I40" s="16">
        <f aca="true" t="shared" si="3" ref="I40:I45">+CEILING(IF($I$38&lt;=G40,F40*0.3,0),0.05)</f>
        <v>0.8500000000000001</v>
      </c>
      <c r="J40" s="16">
        <f aca="true" t="shared" si="4" ref="J40:J45">+CEILING(IF($J$38&lt;=G40,F40*0.3,0),0.05)</f>
        <v>0.8500000000000001</v>
      </c>
      <c r="K40" s="16">
        <f aca="true" t="shared" si="5" ref="K40:K45">+CEILING(IF($K$38&lt;=G40,F40*0.3,0),0.05)</f>
        <v>0.8500000000000001</v>
      </c>
      <c r="L40" s="16">
        <f aca="true" t="shared" si="6" ref="L40:L45">+CEILING(IF($L$38&lt;=G40,F40*0.3,0),0.05)</f>
        <v>0.8500000000000001</v>
      </c>
      <c r="M40" s="16">
        <f aca="true" t="shared" si="7" ref="M40:M45">+CEILING(IF($M$38&lt;=G40,F40*0.3,0),0.05)</f>
        <v>0.8500000000000001</v>
      </c>
    </row>
    <row r="41" spans="1:13" ht="12.75">
      <c r="A41" s="8">
        <v>2</v>
      </c>
      <c r="B41" s="3" t="s">
        <v>646</v>
      </c>
      <c r="C41" s="4" t="s">
        <v>18</v>
      </c>
      <c r="D41" s="4" t="s">
        <v>32</v>
      </c>
      <c r="E41" s="4" t="s">
        <v>85</v>
      </c>
      <c r="F41" s="9">
        <v>2.7</v>
      </c>
      <c r="G41" s="10">
        <v>2012</v>
      </c>
      <c r="I41" s="16">
        <f t="shared" si="3"/>
        <v>0.8500000000000001</v>
      </c>
      <c r="J41" s="16">
        <f t="shared" si="4"/>
        <v>0.8500000000000001</v>
      </c>
      <c r="K41" s="16">
        <f t="shared" si="5"/>
        <v>0.8500000000000001</v>
      </c>
      <c r="L41" s="16">
        <f t="shared" si="6"/>
        <v>0.8500000000000001</v>
      </c>
      <c r="M41" s="16">
        <f t="shared" si="7"/>
        <v>0.8500000000000001</v>
      </c>
    </row>
    <row r="42" spans="1:13" ht="12.75">
      <c r="A42" s="8">
        <v>3</v>
      </c>
      <c r="B42" s="3" t="s">
        <v>401</v>
      </c>
      <c r="C42" s="4" t="s">
        <v>22</v>
      </c>
      <c r="D42" s="4" t="s">
        <v>48</v>
      </c>
      <c r="E42" s="4" t="s">
        <v>85</v>
      </c>
      <c r="F42" s="9">
        <v>5.65</v>
      </c>
      <c r="G42" s="10">
        <v>2011</v>
      </c>
      <c r="I42" s="16">
        <f t="shared" si="3"/>
        <v>1.7000000000000002</v>
      </c>
      <c r="J42" s="16">
        <f t="shared" si="4"/>
        <v>1.7000000000000002</v>
      </c>
      <c r="K42" s="16">
        <f t="shared" si="5"/>
        <v>1.7000000000000002</v>
      </c>
      <c r="L42" s="16">
        <f t="shared" si="6"/>
        <v>1.7000000000000002</v>
      </c>
      <c r="M42" s="16">
        <f t="shared" si="7"/>
        <v>0</v>
      </c>
    </row>
    <row r="43" spans="1:13" ht="12.75">
      <c r="A43" s="8">
        <v>4</v>
      </c>
      <c r="B43" s="28" t="s">
        <v>337</v>
      </c>
      <c r="C43" s="4" t="s">
        <v>41</v>
      </c>
      <c r="D43" s="4" t="s">
        <v>26</v>
      </c>
      <c r="E43" s="13" t="s">
        <v>85</v>
      </c>
      <c r="F43" s="14">
        <v>4.9</v>
      </c>
      <c r="G43" s="1">
        <v>2010</v>
      </c>
      <c r="I43" s="16">
        <f t="shared" si="3"/>
        <v>1.5</v>
      </c>
      <c r="J43" s="16">
        <f t="shared" si="4"/>
        <v>1.5</v>
      </c>
      <c r="K43" s="16">
        <f t="shared" si="5"/>
        <v>1.5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3" t="s">
        <v>330</v>
      </c>
      <c r="C44" s="4" t="s">
        <v>34</v>
      </c>
      <c r="D44" s="4" t="s">
        <v>37</v>
      </c>
      <c r="E44" s="13" t="s">
        <v>85</v>
      </c>
      <c r="F44" s="18">
        <v>4.45</v>
      </c>
      <c r="G44" s="4">
        <v>2010</v>
      </c>
      <c r="I44" s="16">
        <f t="shared" si="3"/>
        <v>1.35</v>
      </c>
      <c r="J44" s="16">
        <f t="shared" si="4"/>
        <v>1.35</v>
      </c>
      <c r="K44" s="16">
        <f t="shared" si="5"/>
        <v>1.35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13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86</v>
      </c>
      <c r="B46" s="3" t="s">
        <v>222</v>
      </c>
      <c r="C46" s="22" t="s">
        <v>274</v>
      </c>
      <c r="D46" s="22" t="s">
        <v>274</v>
      </c>
      <c r="E46" s="22" t="s">
        <v>274</v>
      </c>
      <c r="F46" s="14">
        <v>2.9</v>
      </c>
      <c r="G46" s="1">
        <v>2008</v>
      </c>
      <c r="I46" s="16">
        <f>+CEILING(IF($I$38&lt;=G46,F46*0.3,0),0.05)</f>
        <v>0.9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7.15</v>
      </c>
      <c r="J48" s="12">
        <f>+SUM(J40:J47)</f>
        <v>6.25</v>
      </c>
      <c r="K48" s="12">
        <f>+SUM(K40:K47)</f>
        <v>6.25</v>
      </c>
      <c r="L48" s="12">
        <f>+SUM(L40:L47)</f>
        <v>3.4000000000000004</v>
      </c>
      <c r="M48" s="12">
        <f>+SUM(M40:M47)</f>
        <v>1.7000000000000002</v>
      </c>
    </row>
    <row r="50" spans="1:13" ht="15.75">
      <c r="A50" s="84" t="s">
        <v>55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2008</v>
      </c>
      <c r="J52" s="7">
        <f>+J$3</f>
        <v>2009</v>
      </c>
      <c r="K52" s="7">
        <f>+K$3</f>
        <v>2010</v>
      </c>
      <c r="L52" s="7">
        <f>+L$3</f>
        <v>2011</v>
      </c>
      <c r="M52" s="7">
        <f>+M$3</f>
        <v>2012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497</v>
      </c>
      <c r="C54" s="4" t="s">
        <v>21</v>
      </c>
      <c r="D54" s="4" t="s">
        <v>26</v>
      </c>
      <c r="E54" s="13">
        <v>2007</v>
      </c>
      <c r="F54" s="14">
        <v>2.05</v>
      </c>
      <c r="G54" s="1">
        <v>2011</v>
      </c>
      <c r="I54" s="16">
        <f aca="true" t="shared" si="8" ref="I54:I66">+CEILING(IF($I$52=E54,F54,IF($I$52&lt;=G54,F54*0.3,0)),0.05)</f>
        <v>0.65</v>
      </c>
      <c r="J54" s="16">
        <f aca="true" t="shared" si="9" ref="J54:J66">+CEILING(IF($J$52&lt;=G54,F54*0.3,0),0.05)</f>
        <v>0.65</v>
      </c>
      <c r="K54" s="16">
        <f aca="true" t="shared" si="10" ref="K54:K66">+CEILING(IF($K$52&lt;=G54,F54*0.3,0),0.05)</f>
        <v>0.65</v>
      </c>
      <c r="L54" s="16">
        <f aca="true" t="shared" si="11" ref="L54:L66">+CEILING(IF($L$52&lt;=G54,F54*0.3,0),0.05)</f>
        <v>0.65</v>
      </c>
      <c r="M54" s="16">
        <f aca="true" t="shared" si="12" ref="M54:M66">CEILING(IF($M$52&lt;=G54,F54*0.3,0),0.05)</f>
        <v>0</v>
      </c>
    </row>
    <row r="55" spans="1:13" ht="12.75">
      <c r="A55" s="8">
        <v>2</v>
      </c>
      <c r="B55" s="21" t="s">
        <v>417</v>
      </c>
      <c r="C55" s="4" t="s">
        <v>34</v>
      </c>
      <c r="D55" s="4" t="s">
        <v>32</v>
      </c>
      <c r="E55" s="13">
        <v>2007</v>
      </c>
      <c r="F55" s="14">
        <v>4.2</v>
      </c>
      <c r="G55" s="1">
        <v>2010</v>
      </c>
      <c r="I55" s="16">
        <f t="shared" si="8"/>
        <v>1.3</v>
      </c>
      <c r="J55" s="16">
        <f t="shared" si="9"/>
        <v>1.3</v>
      </c>
      <c r="K55" s="16">
        <f t="shared" si="10"/>
        <v>1.3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3" t="s">
        <v>106</v>
      </c>
      <c r="C56" s="4" t="s">
        <v>22</v>
      </c>
      <c r="D56" s="4" t="s">
        <v>33</v>
      </c>
      <c r="E56" s="13">
        <v>2007</v>
      </c>
      <c r="F56" s="9">
        <v>3.3</v>
      </c>
      <c r="G56" s="10">
        <v>2010</v>
      </c>
      <c r="I56" s="16">
        <f t="shared" si="8"/>
        <v>1</v>
      </c>
      <c r="J56" s="16">
        <f t="shared" si="9"/>
        <v>1</v>
      </c>
      <c r="K56" s="16">
        <f t="shared" si="10"/>
        <v>1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359</v>
      </c>
      <c r="C57" s="4" t="s">
        <v>20</v>
      </c>
      <c r="D57" s="4" t="s">
        <v>52</v>
      </c>
      <c r="E57" s="13">
        <v>2006</v>
      </c>
      <c r="F57" s="14">
        <v>2.25</v>
      </c>
      <c r="G57" s="1">
        <v>2010</v>
      </c>
      <c r="I57" s="16">
        <f t="shared" si="8"/>
        <v>0.7000000000000001</v>
      </c>
      <c r="J57" s="16">
        <f t="shared" si="9"/>
        <v>0.7000000000000001</v>
      </c>
      <c r="K57" s="16">
        <f t="shared" si="10"/>
        <v>0.7000000000000001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293</v>
      </c>
      <c r="C58" s="4" t="s">
        <v>20</v>
      </c>
      <c r="D58" s="4" t="s">
        <v>48</v>
      </c>
      <c r="E58" s="4">
        <v>2007</v>
      </c>
      <c r="F58" s="14">
        <v>3.55</v>
      </c>
      <c r="G58" s="1">
        <v>2009</v>
      </c>
      <c r="I58" s="16">
        <f t="shared" si="8"/>
        <v>1.1</v>
      </c>
      <c r="J58" s="16">
        <f t="shared" si="9"/>
        <v>1.1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238</v>
      </c>
      <c r="C59" s="4" t="s">
        <v>22</v>
      </c>
      <c r="D59" s="4" t="s">
        <v>52</v>
      </c>
      <c r="E59" s="13">
        <v>2006</v>
      </c>
      <c r="F59" s="14">
        <v>0.65</v>
      </c>
      <c r="G59" s="1">
        <v>2009</v>
      </c>
      <c r="I59" s="16">
        <f t="shared" si="8"/>
        <v>0.2</v>
      </c>
      <c r="J59" s="16">
        <f t="shared" si="9"/>
        <v>0.2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130</v>
      </c>
      <c r="C60" s="4" t="s">
        <v>18</v>
      </c>
      <c r="D60" s="4" t="s">
        <v>28</v>
      </c>
      <c r="E60" s="13">
        <v>2005</v>
      </c>
      <c r="F60" s="14">
        <v>3.4</v>
      </c>
      <c r="G60" s="1">
        <v>2008</v>
      </c>
      <c r="I60" s="16">
        <f aca="true" t="shared" si="13" ref="I60:I65">+CEILING(IF($I$52=E60,F60,IF($I$52&lt;=G60,F60*0.3,0)),0.05)</f>
        <v>1.05</v>
      </c>
      <c r="J60" s="16">
        <f aca="true" t="shared" si="14" ref="J60:J65">+CEILING(IF($J$52&lt;=G60,F60*0.3,0),0.05)</f>
        <v>0</v>
      </c>
      <c r="K60" s="16">
        <f aca="true" t="shared" si="15" ref="K60:K65">+CEILING(IF($K$52&lt;=G60,F60*0.3,0),0.05)</f>
        <v>0</v>
      </c>
      <c r="L60" s="16">
        <f aca="true" t="shared" si="16" ref="L60:L65">+CEILING(IF($L$52&lt;=G60,F60*0.3,0),0.05)</f>
        <v>0</v>
      </c>
      <c r="M60" s="16">
        <f aca="true" t="shared" si="17" ref="M60:M65">CEILING(IF($M$52&lt;=G60,F60*0.3,0),0.05)</f>
        <v>0</v>
      </c>
    </row>
    <row r="61" spans="1:13" ht="12.75">
      <c r="A61" s="8">
        <v>8</v>
      </c>
      <c r="B61" s="21" t="s">
        <v>363</v>
      </c>
      <c r="C61" s="4" t="s">
        <v>41</v>
      </c>
      <c r="D61" s="4" t="s">
        <v>33</v>
      </c>
      <c r="E61" s="13">
        <v>2006</v>
      </c>
      <c r="F61" s="14">
        <v>1.2</v>
      </c>
      <c r="G61" s="1">
        <v>2008</v>
      </c>
      <c r="I61" s="16">
        <f t="shared" si="13"/>
        <v>0.4</v>
      </c>
      <c r="J61" s="16">
        <f t="shared" si="14"/>
        <v>0</v>
      </c>
      <c r="K61" s="16">
        <f t="shared" si="15"/>
        <v>0</v>
      </c>
      <c r="L61" s="16">
        <f t="shared" si="16"/>
        <v>0</v>
      </c>
      <c r="M61" s="16">
        <f t="shared" si="17"/>
        <v>0</v>
      </c>
    </row>
    <row r="62" spans="1:13" ht="12.75">
      <c r="A62" s="8">
        <v>9</v>
      </c>
      <c r="B62" s="21" t="s">
        <v>145</v>
      </c>
      <c r="C62" s="4" t="s">
        <v>20</v>
      </c>
      <c r="D62" s="4" t="s">
        <v>61</v>
      </c>
      <c r="E62" s="13">
        <v>2007</v>
      </c>
      <c r="F62" s="14">
        <v>0.6</v>
      </c>
      <c r="G62" s="1">
        <v>2008</v>
      </c>
      <c r="I62" s="16">
        <f t="shared" si="13"/>
        <v>0.2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21"/>
      <c r="D63" s="22"/>
      <c r="E63" s="13"/>
      <c r="F63" s="14"/>
      <c r="G63" s="1"/>
      <c r="I63" s="16">
        <f t="shared" si="13"/>
        <v>0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21"/>
      <c r="D64" s="4"/>
      <c r="E64" s="13"/>
      <c r="F64" s="14"/>
      <c r="G64" s="1"/>
      <c r="I64" s="16">
        <f t="shared" si="13"/>
        <v>0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B65" s="21"/>
      <c r="C65" s="13"/>
      <c r="D65" s="13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D66" s="4"/>
      <c r="E66" s="4"/>
      <c r="F66" s="9"/>
      <c r="G66" s="10"/>
      <c r="I66" s="16">
        <f t="shared" si="8"/>
        <v>0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9:13" ht="7.5" customHeight="1">
      <c r="I67" s="15"/>
      <c r="J67" s="15"/>
      <c r="K67" s="15"/>
      <c r="L67" s="15"/>
      <c r="M67" s="15"/>
    </row>
    <row r="68" spans="9:13" ht="12.75">
      <c r="I68" s="17">
        <f>+SUM(I54:I67)</f>
        <v>6.6000000000000005</v>
      </c>
      <c r="J68" s="17">
        <f>+SUM(J54:J67)</f>
        <v>4.95</v>
      </c>
      <c r="K68" s="17">
        <f>+SUM(K54:K67)</f>
        <v>3.6500000000000004</v>
      </c>
      <c r="L68" s="17">
        <f>+SUM(L54:L67)</f>
        <v>0.65</v>
      </c>
      <c r="M68" s="17">
        <f>+SUM(M54:M67)</f>
        <v>0</v>
      </c>
    </row>
    <row r="69" spans="9:13" ht="12.75">
      <c r="I69" s="12"/>
      <c r="J69" s="12"/>
      <c r="K69" s="12"/>
      <c r="L69" s="12"/>
      <c r="M69" s="12"/>
    </row>
    <row r="70" spans="1:13" ht="15.75">
      <c r="A70" s="84" t="s">
        <v>56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</row>
    <row r="71" spans="9:13" ht="7.5" customHeight="1">
      <c r="I71" s="12"/>
      <c r="J71" s="12"/>
      <c r="K71" s="12"/>
      <c r="L71" s="12"/>
      <c r="M71" s="12"/>
    </row>
    <row r="72" spans="1:13" ht="12.75">
      <c r="A72" s="8"/>
      <c r="B72" s="5" t="s">
        <v>59</v>
      </c>
      <c r="C72" s="6"/>
      <c r="D72" s="6"/>
      <c r="E72" s="6"/>
      <c r="F72" s="6" t="s">
        <v>58</v>
      </c>
      <c r="G72" s="6" t="s">
        <v>57</v>
      </c>
      <c r="I72" s="7">
        <f>+I$3</f>
        <v>2008</v>
      </c>
      <c r="J72" s="7">
        <f>+J$3</f>
        <v>2009</v>
      </c>
      <c r="K72" s="7">
        <f>+K$3</f>
        <v>2010</v>
      </c>
      <c r="L72" s="7">
        <f>+L$3</f>
        <v>2011</v>
      </c>
      <c r="M72" s="7">
        <f>+M$3</f>
        <v>2012</v>
      </c>
    </row>
    <row r="73" spans="1:13" ht="7.5" customHeight="1">
      <c r="A73" s="8"/>
      <c r="I73" s="12"/>
      <c r="J73" s="12"/>
      <c r="K73" s="12"/>
      <c r="L73" s="12"/>
      <c r="M73" s="12"/>
    </row>
    <row r="74" spans="1:13" ht="12.75">
      <c r="A74" s="8">
        <v>1</v>
      </c>
      <c r="B74" s="82"/>
      <c r="C74" s="82"/>
      <c r="D74" s="82"/>
      <c r="E74" s="82"/>
      <c r="F74" s="18"/>
      <c r="G74" s="4"/>
      <c r="I74" s="30">
        <f>F74</f>
        <v>0</v>
      </c>
      <c r="J74" s="30">
        <v>0</v>
      </c>
      <c r="K74" s="30">
        <v>0</v>
      </c>
      <c r="L74" s="30">
        <v>0</v>
      </c>
      <c r="M74" s="30">
        <v>0</v>
      </c>
    </row>
    <row r="75" spans="1:13" ht="12.75">
      <c r="A75" s="8">
        <v>2</v>
      </c>
      <c r="B75" s="82"/>
      <c r="C75" s="82"/>
      <c r="D75" s="82"/>
      <c r="E75" s="82"/>
      <c r="I75" s="20"/>
      <c r="J75" s="20"/>
      <c r="K75" s="20"/>
      <c r="L75" s="20"/>
      <c r="M75" s="20"/>
    </row>
    <row r="76" spans="1:13" ht="7.5" customHeight="1">
      <c r="A76" s="8"/>
      <c r="I76" s="12"/>
      <c r="J76" s="12"/>
      <c r="K76" s="12"/>
      <c r="L76" s="12"/>
      <c r="M76" s="12"/>
    </row>
    <row r="77" spans="1:13" ht="12.75">
      <c r="A77" s="8"/>
      <c r="I77" s="12">
        <f>+SUM(I74:I76)</f>
        <v>0</v>
      </c>
      <c r="J77" s="12">
        <f>+SUM(J74:J76)</f>
        <v>0</v>
      </c>
      <c r="K77" s="12">
        <f>+SUM(K74:K76)</f>
        <v>0</v>
      </c>
      <c r="L77" s="12">
        <f>+SUM(L74:L76)</f>
        <v>0</v>
      </c>
      <c r="M77" s="12">
        <f>+SUM(M74:M76)</f>
        <v>0</v>
      </c>
    </row>
    <row r="78" spans="9:13" ht="12.75">
      <c r="I78" s="11"/>
      <c r="J78" s="11"/>
      <c r="K78" s="11"/>
      <c r="L78" s="11"/>
      <c r="M78" s="11"/>
    </row>
  </sheetData>
  <sheetProtection/>
  <mergeCells count="6">
    <mergeCell ref="B74:E74"/>
    <mergeCell ref="B75:E75"/>
    <mergeCell ref="A1:M1"/>
    <mergeCell ref="A36:M36"/>
    <mergeCell ref="A50:M50"/>
    <mergeCell ref="A70:M7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4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666</v>
      </c>
      <c r="C5" s="4" t="s">
        <v>20</v>
      </c>
      <c r="D5" s="4" t="s">
        <v>49</v>
      </c>
      <c r="E5" s="13" t="s">
        <v>53</v>
      </c>
      <c r="F5" s="14">
        <v>2.1</v>
      </c>
      <c r="G5" s="1">
        <v>2012</v>
      </c>
      <c r="I5" s="16">
        <f aca="true" t="shared" si="0" ref="I5:M14">+IF($G5&gt;=I$3,$F5,0)</f>
        <v>2.1</v>
      </c>
      <c r="J5" s="16">
        <f t="shared" si="0"/>
        <v>2.1</v>
      </c>
      <c r="K5" s="16">
        <f t="shared" si="0"/>
        <v>2.1</v>
      </c>
      <c r="L5" s="16">
        <f t="shared" si="0"/>
        <v>2.1</v>
      </c>
      <c r="M5" s="16">
        <f t="shared" si="0"/>
        <v>2.1</v>
      </c>
    </row>
    <row r="6" spans="1:13" ht="12.75">
      <c r="A6" s="8">
        <v>2</v>
      </c>
      <c r="B6" s="21" t="s">
        <v>667</v>
      </c>
      <c r="C6" s="4" t="s">
        <v>22</v>
      </c>
      <c r="D6" s="4" t="s">
        <v>186</v>
      </c>
      <c r="E6" s="13" t="s">
        <v>53</v>
      </c>
      <c r="F6" s="14">
        <v>1.85</v>
      </c>
      <c r="G6" s="1">
        <v>2012</v>
      </c>
      <c r="I6" s="16">
        <f t="shared" si="0"/>
        <v>1.85</v>
      </c>
      <c r="J6" s="16">
        <f t="shared" si="0"/>
        <v>1.85</v>
      </c>
      <c r="K6" s="16">
        <f t="shared" si="0"/>
        <v>1.85</v>
      </c>
      <c r="L6" s="16">
        <f t="shared" si="0"/>
        <v>1.85</v>
      </c>
      <c r="M6" s="16">
        <f t="shared" si="0"/>
        <v>1.85</v>
      </c>
    </row>
    <row r="7" spans="1:13" ht="12.75">
      <c r="A7" s="8">
        <v>3</v>
      </c>
      <c r="B7" s="28" t="s">
        <v>664</v>
      </c>
      <c r="C7" s="4" t="s">
        <v>44</v>
      </c>
      <c r="D7" s="4" t="s">
        <v>186</v>
      </c>
      <c r="E7" s="13" t="s">
        <v>53</v>
      </c>
      <c r="F7" s="14">
        <v>0.9</v>
      </c>
      <c r="G7" s="1">
        <v>2012</v>
      </c>
      <c r="I7" s="16">
        <f t="shared" si="0"/>
        <v>0.9</v>
      </c>
      <c r="J7" s="16">
        <f t="shared" si="0"/>
        <v>0.9</v>
      </c>
      <c r="K7" s="16">
        <f t="shared" si="0"/>
        <v>0.9</v>
      </c>
      <c r="L7" s="16">
        <f t="shared" si="0"/>
        <v>0.9</v>
      </c>
      <c r="M7" s="16">
        <f t="shared" si="0"/>
        <v>0.9</v>
      </c>
    </row>
    <row r="8" spans="1:13" ht="12.75">
      <c r="A8" s="8">
        <v>4</v>
      </c>
      <c r="B8" s="27" t="s">
        <v>403</v>
      </c>
      <c r="C8" s="4" t="s">
        <v>22</v>
      </c>
      <c r="D8" s="4" t="s">
        <v>51</v>
      </c>
      <c r="E8" s="13" t="s">
        <v>53</v>
      </c>
      <c r="F8" s="14">
        <v>9.05</v>
      </c>
      <c r="G8" s="1">
        <v>2011</v>
      </c>
      <c r="I8" s="16">
        <f t="shared" si="0"/>
        <v>9.05</v>
      </c>
      <c r="J8" s="16">
        <f t="shared" si="0"/>
        <v>9.05</v>
      </c>
      <c r="K8" s="16">
        <f t="shared" si="0"/>
        <v>9.05</v>
      </c>
      <c r="L8" s="16">
        <f t="shared" si="0"/>
        <v>9.05</v>
      </c>
      <c r="M8" s="16">
        <f t="shared" si="0"/>
        <v>0</v>
      </c>
    </row>
    <row r="9" spans="1:13" ht="12.75">
      <c r="A9" s="8">
        <v>5</v>
      </c>
      <c r="B9" s="28" t="s">
        <v>429</v>
      </c>
      <c r="C9" s="4" t="s">
        <v>21</v>
      </c>
      <c r="D9" s="4" t="s">
        <v>50</v>
      </c>
      <c r="E9" s="13" t="s">
        <v>53</v>
      </c>
      <c r="F9" s="14">
        <v>8.3</v>
      </c>
      <c r="G9" s="1">
        <v>2011</v>
      </c>
      <c r="I9" s="16">
        <f t="shared" si="0"/>
        <v>8.3</v>
      </c>
      <c r="J9" s="16">
        <f t="shared" si="0"/>
        <v>8.3</v>
      </c>
      <c r="K9" s="16">
        <f t="shared" si="0"/>
        <v>8.3</v>
      </c>
      <c r="L9" s="16">
        <f t="shared" si="0"/>
        <v>8.3</v>
      </c>
      <c r="M9" s="16">
        <f t="shared" si="0"/>
        <v>0</v>
      </c>
    </row>
    <row r="10" spans="1:13" ht="12.75">
      <c r="A10" s="8">
        <v>6</v>
      </c>
      <c r="B10" s="21" t="s">
        <v>413</v>
      </c>
      <c r="C10" s="4" t="s">
        <v>34</v>
      </c>
      <c r="D10" s="4" t="s">
        <v>275</v>
      </c>
      <c r="E10" s="13" t="s">
        <v>53</v>
      </c>
      <c r="F10" s="14">
        <v>7.9</v>
      </c>
      <c r="G10" s="1">
        <v>2011</v>
      </c>
      <c r="I10" s="16">
        <f t="shared" si="0"/>
        <v>7.9</v>
      </c>
      <c r="J10" s="16">
        <f t="shared" si="0"/>
        <v>7.9</v>
      </c>
      <c r="K10" s="16">
        <f t="shared" si="0"/>
        <v>7.9</v>
      </c>
      <c r="L10" s="16">
        <f t="shared" si="0"/>
        <v>7.9</v>
      </c>
      <c r="M10" s="16">
        <f t="shared" si="0"/>
        <v>0</v>
      </c>
    </row>
    <row r="11" spans="1:13" ht="12.75">
      <c r="A11" s="8">
        <v>7</v>
      </c>
      <c r="B11" s="21" t="s">
        <v>407</v>
      </c>
      <c r="C11" s="4" t="s">
        <v>22</v>
      </c>
      <c r="D11" s="4" t="s">
        <v>52</v>
      </c>
      <c r="E11" s="13" t="s">
        <v>53</v>
      </c>
      <c r="F11" s="14">
        <v>6.55</v>
      </c>
      <c r="G11" s="1">
        <v>2011</v>
      </c>
      <c r="I11" s="16">
        <f t="shared" si="0"/>
        <v>6.55</v>
      </c>
      <c r="J11" s="16">
        <f t="shared" si="0"/>
        <v>6.55</v>
      </c>
      <c r="K11" s="16">
        <f t="shared" si="0"/>
        <v>6.55</v>
      </c>
      <c r="L11" s="16">
        <f t="shared" si="0"/>
        <v>6.55</v>
      </c>
      <c r="M11" s="16">
        <f t="shared" si="0"/>
        <v>0</v>
      </c>
    </row>
    <row r="12" spans="1:13" ht="12.75">
      <c r="A12" s="8">
        <v>8</v>
      </c>
      <c r="B12" s="21" t="s">
        <v>440</v>
      </c>
      <c r="C12" s="4" t="s">
        <v>44</v>
      </c>
      <c r="D12" s="4" t="s">
        <v>50</v>
      </c>
      <c r="E12" s="13" t="s">
        <v>53</v>
      </c>
      <c r="F12" s="14">
        <v>4.05</v>
      </c>
      <c r="G12" s="1">
        <v>2011</v>
      </c>
      <c r="I12" s="16">
        <f t="shared" si="0"/>
        <v>4.05</v>
      </c>
      <c r="J12" s="16">
        <f t="shared" si="0"/>
        <v>4.05</v>
      </c>
      <c r="K12" s="16">
        <f t="shared" si="0"/>
        <v>4.05</v>
      </c>
      <c r="L12" s="16">
        <f t="shared" si="0"/>
        <v>4.05</v>
      </c>
      <c r="M12" s="16">
        <f t="shared" si="0"/>
        <v>0</v>
      </c>
    </row>
    <row r="13" spans="1:13" ht="12.75">
      <c r="A13" s="8">
        <v>9</v>
      </c>
      <c r="B13" s="21" t="s">
        <v>428</v>
      </c>
      <c r="C13" s="4" t="s">
        <v>18</v>
      </c>
      <c r="D13" s="4" t="s">
        <v>28</v>
      </c>
      <c r="E13" s="13" t="s">
        <v>53</v>
      </c>
      <c r="F13" s="14">
        <v>3.1</v>
      </c>
      <c r="G13" s="1">
        <v>2011</v>
      </c>
      <c r="I13" s="16">
        <f t="shared" si="0"/>
        <v>3.1</v>
      </c>
      <c r="J13" s="16">
        <f t="shared" si="0"/>
        <v>3.1</v>
      </c>
      <c r="K13" s="16">
        <f t="shared" si="0"/>
        <v>3.1</v>
      </c>
      <c r="L13" s="16">
        <f t="shared" si="0"/>
        <v>3.1</v>
      </c>
      <c r="M13" s="16">
        <f t="shared" si="0"/>
        <v>0</v>
      </c>
    </row>
    <row r="14" spans="1:13" ht="12.75">
      <c r="A14" s="8">
        <v>10</v>
      </c>
      <c r="B14" s="21" t="s">
        <v>303</v>
      </c>
      <c r="C14" s="4" t="s">
        <v>41</v>
      </c>
      <c r="D14" s="4" t="s">
        <v>46</v>
      </c>
      <c r="E14" s="13" t="s">
        <v>53</v>
      </c>
      <c r="F14" s="14">
        <v>9.25</v>
      </c>
      <c r="G14" s="1">
        <v>2010</v>
      </c>
      <c r="I14" s="16">
        <f t="shared" si="0"/>
        <v>9.25</v>
      </c>
      <c r="J14" s="16">
        <f t="shared" si="0"/>
        <v>9.25</v>
      </c>
      <c r="K14" s="16">
        <f t="shared" si="0"/>
        <v>9.25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296</v>
      </c>
      <c r="C15" s="4" t="s">
        <v>20</v>
      </c>
      <c r="D15" s="4" t="s">
        <v>25</v>
      </c>
      <c r="E15" s="13" t="s">
        <v>53</v>
      </c>
      <c r="F15" s="14">
        <v>7.2</v>
      </c>
      <c r="G15" s="1">
        <v>2010</v>
      </c>
      <c r="I15" s="16">
        <f aca="true" t="shared" si="1" ref="I15:M24">+IF($G15&gt;=I$3,$F15,0)</f>
        <v>7.2</v>
      </c>
      <c r="J15" s="16">
        <f t="shared" si="1"/>
        <v>7.2</v>
      </c>
      <c r="K15" s="16">
        <f t="shared" si="1"/>
        <v>7.2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605</v>
      </c>
      <c r="C16" s="4" t="s">
        <v>20</v>
      </c>
      <c r="D16" s="4" t="s">
        <v>52</v>
      </c>
      <c r="E16" s="13" t="s">
        <v>53</v>
      </c>
      <c r="F16" s="14">
        <v>2.2</v>
      </c>
      <c r="G16" s="2">
        <v>2010</v>
      </c>
      <c r="I16" s="16">
        <f t="shared" si="1"/>
        <v>2.2</v>
      </c>
      <c r="J16" s="16">
        <f t="shared" si="1"/>
        <v>2.2</v>
      </c>
      <c r="K16" s="16">
        <f t="shared" si="1"/>
        <v>2.2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198</v>
      </c>
      <c r="C17" s="4" t="s">
        <v>44</v>
      </c>
      <c r="D17" s="4" t="s">
        <v>48</v>
      </c>
      <c r="E17" s="13" t="s">
        <v>53</v>
      </c>
      <c r="F17" s="14">
        <v>2.1</v>
      </c>
      <c r="G17" s="1">
        <v>2010</v>
      </c>
      <c r="I17" s="16">
        <f t="shared" si="1"/>
        <v>2.1</v>
      </c>
      <c r="J17" s="16">
        <f t="shared" si="1"/>
        <v>2.1</v>
      </c>
      <c r="K17" s="16">
        <f t="shared" si="1"/>
        <v>2.1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302</v>
      </c>
      <c r="C18" s="4" t="s">
        <v>20</v>
      </c>
      <c r="D18" s="4" t="s">
        <v>31</v>
      </c>
      <c r="E18" s="13" t="s">
        <v>53</v>
      </c>
      <c r="F18" s="14">
        <v>1.85</v>
      </c>
      <c r="G18" s="1">
        <v>2010</v>
      </c>
      <c r="I18" s="16">
        <f t="shared" si="1"/>
        <v>1.85</v>
      </c>
      <c r="J18" s="16">
        <f t="shared" si="1"/>
        <v>1.85</v>
      </c>
      <c r="K18" s="16">
        <f t="shared" si="1"/>
        <v>1.85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665</v>
      </c>
      <c r="C19" s="4" t="s">
        <v>18</v>
      </c>
      <c r="D19" s="4" t="s">
        <v>25</v>
      </c>
      <c r="E19" s="13" t="s">
        <v>53</v>
      </c>
      <c r="F19" s="14">
        <v>0.9</v>
      </c>
      <c r="G19" s="1">
        <v>2010</v>
      </c>
      <c r="I19" s="16">
        <f t="shared" si="1"/>
        <v>0.9</v>
      </c>
      <c r="J19" s="16">
        <f t="shared" si="1"/>
        <v>0.9</v>
      </c>
      <c r="K19" s="16">
        <f t="shared" si="1"/>
        <v>0.9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263</v>
      </c>
      <c r="C20" s="4" t="s">
        <v>29</v>
      </c>
      <c r="D20" s="4" t="s">
        <v>61</v>
      </c>
      <c r="E20" s="13" t="s">
        <v>53</v>
      </c>
      <c r="F20" s="14">
        <v>3.25</v>
      </c>
      <c r="G20" s="1">
        <v>2009</v>
      </c>
      <c r="I20" s="16">
        <f t="shared" si="1"/>
        <v>3.25</v>
      </c>
      <c r="J20" s="16">
        <f t="shared" si="1"/>
        <v>3.25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8" t="s">
        <v>254</v>
      </c>
      <c r="C21" s="4" t="s">
        <v>22</v>
      </c>
      <c r="D21" s="4" t="s">
        <v>26</v>
      </c>
      <c r="E21" s="13" t="s">
        <v>53</v>
      </c>
      <c r="F21" s="9">
        <v>0.95</v>
      </c>
      <c r="G21" s="10">
        <v>2009</v>
      </c>
      <c r="I21" s="16">
        <f t="shared" si="1"/>
        <v>0.95</v>
      </c>
      <c r="J21" s="16">
        <f t="shared" si="1"/>
        <v>0.95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248</v>
      </c>
      <c r="C22" s="4" t="s">
        <v>41</v>
      </c>
      <c r="D22" s="4" t="s">
        <v>52</v>
      </c>
      <c r="E22" s="13" t="s">
        <v>53</v>
      </c>
      <c r="F22" s="14">
        <v>3.9</v>
      </c>
      <c r="G22" s="1">
        <v>2008</v>
      </c>
      <c r="I22" s="16">
        <f t="shared" si="1"/>
        <v>3.9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304</v>
      </c>
      <c r="C23" s="4" t="s">
        <v>20</v>
      </c>
      <c r="D23" s="4" t="s">
        <v>39</v>
      </c>
      <c r="E23" s="13" t="s">
        <v>53</v>
      </c>
      <c r="F23" s="14">
        <v>3.75</v>
      </c>
      <c r="G23" s="1">
        <v>2008</v>
      </c>
      <c r="I23" s="16">
        <f t="shared" si="1"/>
        <v>3.75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" t="s">
        <v>159</v>
      </c>
      <c r="C24" s="4" t="s">
        <v>41</v>
      </c>
      <c r="D24" s="4" t="s">
        <v>52</v>
      </c>
      <c r="E24" s="13" t="s">
        <v>53</v>
      </c>
      <c r="F24" s="9">
        <v>3.4</v>
      </c>
      <c r="G24" s="10">
        <v>2008</v>
      </c>
      <c r="I24" s="16">
        <f t="shared" si="1"/>
        <v>3.4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606</v>
      </c>
      <c r="C25" s="4" t="s">
        <v>22</v>
      </c>
      <c r="D25" s="4" t="s">
        <v>35</v>
      </c>
      <c r="E25" s="13" t="s">
        <v>53</v>
      </c>
      <c r="F25" s="14">
        <v>1.9</v>
      </c>
      <c r="G25" s="1">
        <v>2008</v>
      </c>
      <c r="I25" s="16">
        <f aca="true" t="shared" si="2" ref="I25:M32">+IF($G25&gt;=I$3,$F25,0)</f>
        <v>1.9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217</v>
      </c>
      <c r="C26" s="4" t="s">
        <v>41</v>
      </c>
      <c r="D26" s="4" t="s">
        <v>38</v>
      </c>
      <c r="E26" s="13" t="s">
        <v>53</v>
      </c>
      <c r="F26" s="14">
        <v>0.65</v>
      </c>
      <c r="G26" s="1">
        <v>2008</v>
      </c>
      <c r="I26" s="16">
        <f t="shared" si="2"/>
        <v>0.65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8" t="s">
        <v>757</v>
      </c>
      <c r="C27" s="4" t="s">
        <v>41</v>
      </c>
      <c r="D27" s="4" t="s">
        <v>19</v>
      </c>
      <c r="E27" s="13" t="s">
        <v>53</v>
      </c>
      <c r="F27" s="14">
        <v>0.9</v>
      </c>
      <c r="G27" s="1">
        <v>2008</v>
      </c>
      <c r="I27" s="16">
        <f t="shared" si="2"/>
        <v>0.9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776</v>
      </c>
      <c r="C28" s="4" t="s">
        <v>21</v>
      </c>
      <c r="D28" s="4" t="s">
        <v>60</v>
      </c>
      <c r="E28" s="13" t="s">
        <v>53</v>
      </c>
      <c r="F28" s="14">
        <v>0.9</v>
      </c>
      <c r="G28" s="2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8" t="s">
        <v>748</v>
      </c>
      <c r="C29" s="4" t="s">
        <v>41</v>
      </c>
      <c r="D29" s="4" t="s">
        <v>38</v>
      </c>
      <c r="E29" s="13" t="s">
        <v>53</v>
      </c>
      <c r="F29" s="14">
        <v>0.9</v>
      </c>
      <c r="G29" s="1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792</v>
      </c>
      <c r="C30" s="4" t="s">
        <v>41</v>
      </c>
      <c r="D30" s="4" t="s">
        <v>19</v>
      </c>
      <c r="E30" s="13" t="s">
        <v>53</v>
      </c>
      <c r="F30" s="14">
        <v>0.9</v>
      </c>
      <c r="G30" s="1">
        <v>2008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8"/>
      <c r="E31" s="13"/>
      <c r="F31" s="9"/>
      <c r="G31" s="10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E32" s="4"/>
      <c r="F32" s="31"/>
      <c r="G32" s="4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E34" s="13"/>
      <c r="F34" s="14"/>
      <c r="G34" s="1"/>
      <c r="I34" s="17">
        <f>+SUM(I5:I32)</f>
        <v>88.70000000000005</v>
      </c>
      <c r="J34" s="17">
        <f>+SUM(J5:J32)</f>
        <v>71.5</v>
      </c>
      <c r="K34" s="17">
        <f>+SUM(K5:K32)</f>
        <v>67.3</v>
      </c>
      <c r="L34" s="17">
        <f>+SUM(L5:L32)</f>
        <v>43.8</v>
      </c>
      <c r="M34" s="17">
        <f>+SUM(M5:M32)</f>
        <v>4.8500000000000005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+I3</f>
        <v>2008</v>
      </c>
      <c r="J38" s="7">
        <f>+J3</f>
        <v>2009</v>
      </c>
      <c r="K38" s="7">
        <f>+K3</f>
        <v>2010</v>
      </c>
      <c r="L38" s="7">
        <f>+L3</f>
        <v>2011</v>
      </c>
      <c r="M38" s="7">
        <f>+M3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441</v>
      </c>
      <c r="C40" s="4" t="s">
        <v>22</v>
      </c>
      <c r="D40" s="4" t="s">
        <v>24</v>
      </c>
      <c r="E40" s="4" t="s">
        <v>85</v>
      </c>
      <c r="F40" s="31">
        <v>5.2</v>
      </c>
      <c r="G40" s="4">
        <v>2011</v>
      </c>
      <c r="I40" s="16">
        <f aca="true" t="shared" si="3" ref="I40:I45">+CEILING(IF($I$38&lt;=G40,F40*0.3,0),0.05)</f>
        <v>1.6</v>
      </c>
      <c r="J40" s="16">
        <f aca="true" t="shared" si="4" ref="J40:J45">+CEILING(IF($J$38&lt;=G40,F40*0.3,0),0.05)</f>
        <v>1.6</v>
      </c>
      <c r="K40" s="16">
        <f aca="true" t="shared" si="5" ref="K40:K45">+CEILING(IF($K$38&lt;=G40,F40*0.3,0),0.05)</f>
        <v>1.6</v>
      </c>
      <c r="L40" s="16">
        <f aca="true" t="shared" si="6" ref="L40:L45">+CEILING(IF($L$38&lt;=G40,F40*0.3,0),0.05)</f>
        <v>1.6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21" t="s">
        <v>427</v>
      </c>
      <c r="C41" s="4" t="s">
        <v>41</v>
      </c>
      <c r="D41" s="4" t="s">
        <v>61</v>
      </c>
      <c r="E41" s="13" t="s">
        <v>85</v>
      </c>
      <c r="F41" s="14">
        <v>1.5</v>
      </c>
      <c r="G41" s="1">
        <v>2011</v>
      </c>
      <c r="I41" s="16">
        <f t="shared" si="3"/>
        <v>0.45</v>
      </c>
      <c r="J41" s="16">
        <f t="shared" si="4"/>
        <v>0.45</v>
      </c>
      <c r="K41" s="16">
        <f t="shared" si="5"/>
        <v>0.45</v>
      </c>
      <c r="L41" s="16">
        <f t="shared" si="6"/>
        <v>0.45</v>
      </c>
      <c r="M41" s="16">
        <f t="shared" si="7"/>
        <v>0</v>
      </c>
    </row>
    <row r="42" spans="1:13" ht="12.75">
      <c r="A42" s="8">
        <v>3</v>
      </c>
      <c r="E42" s="4"/>
      <c r="F42" s="31"/>
      <c r="G42" s="4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/>
      <c r="E43" s="13"/>
      <c r="F43" s="16"/>
      <c r="G43" s="13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E45" s="4"/>
      <c r="F45" s="31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32"/>
      <c r="J46" s="32"/>
      <c r="K46" s="32"/>
      <c r="L46" s="32"/>
      <c r="M46" s="32"/>
    </row>
    <row r="47" spans="1:13" ht="12.75">
      <c r="A47" s="8"/>
      <c r="I47" s="12">
        <f>+SUM(I40:I46)</f>
        <v>2.0500000000000003</v>
      </c>
      <c r="J47" s="12">
        <f>+SUM(J40:J46)</f>
        <v>2.0500000000000003</v>
      </c>
      <c r="K47" s="12">
        <f>+SUM(K40:K46)</f>
        <v>2.0500000000000003</v>
      </c>
      <c r="L47" s="12">
        <f>+SUM(L40:L46)</f>
        <v>2.0500000000000003</v>
      </c>
      <c r="M47" s="12">
        <f>+SUM(M40:M46)</f>
        <v>0</v>
      </c>
    </row>
    <row r="49" spans="1:13" ht="15.75">
      <c r="A49" s="84" t="s">
        <v>55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2008</v>
      </c>
      <c r="J51" s="7">
        <f>+J$3</f>
        <v>2009</v>
      </c>
      <c r="K51" s="7">
        <f>+K$3</f>
        <v>2010</v>
      </c>
      <c r="L51" s="7">
        <f>+L$3</f>
        <v>2011</v>
      </c>
      <c r="M51" s="7">
        <f>+M$3</f>
        <v>2012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/>
      <c r="E53" s="13"/>
      <c r="F53" s="14"/>
      <c r="G53" s="1"/>
      <c r="I53" s="16">
        <f aca="true" t="shared" si="8" ref="I53:I62">+CEILING(IF($I$51=E53,F53,IF($I$51&lt;=G53,F53*0.3,0)),0.05)</f>
        <v>0</v>
      </c>
      <c r="J53" s="16">
        <f aca="true" t="shared" si="9" ref="J53:J62">+CEILING(IF($J$51&lt;=G53,F53*0.3,0),0.05)</f>
        <v>0</v>
      </c>
      <c r="K53" s="16">
        <f aca="true" t="shared" si="10" ref="K53:K62">+CEILING(IF($K$51&lt;=G53,F53*0.3,0),0.05)</f>
        <v>0</v>
      </c>
      <c r="L53" s="16">
        <f aca="true" t="shared" si="11" ref="L53:L62">+CEILING(IF($L$51&lt;=G53,F53*0.3,0),0.05)</f>
        <v>0</v>
      </c>
      <c r="M53" s="16">
        <f aca="true" t="shared" si="12" ref="M53:M62">CEILING(IF($M$51&lt;=G53,F53*0.3,0),0.05)</f>
        <v>0</v>
      </c>
    </row>
    <row r="54" spans="1:13" ht="12.75">
      <c r="A54" s="8">
        <v>2</v>
      </c>
      <c r="B54" s="21"/>
      <c r="E54" s="13"/>
      <c r="F54" s="14"/>
      <c r="G54" s="1"/>
      <c r="I54" s="16">
        <f t="shared" si="8"/>
        <v>0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/>
      <c r="E55" s="13"/>
      <c r="F55" s="14"/>
      <c r="G55" s="2"/>
      <c r="I55" s="16">
        <f t="shared" si="8"/>
        <v>0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8"/>
      <c r="E56" s="13"/>
      <c r="F56" s="14"/>
      <c r="G56" s="1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15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15"/>
      <c r="E58" s="13"/>
      <c r="F58" s="14"/>
      <c r="G58" s="1"/>
      <c r="I58" s="16">
        <f>+CEILING(IF($I$51=E58,F58,IF($I$51&lt;=G58,F58*0.3,0)),0.05)</f>
        <v>0</v>
      </c>
      <c r="J58" s="16">
        <f>+CEILING(IF($J$51&lt;=G58,F58*0.3,0),0.05)</f>
        <v>0</v>
      </c>
      <c r="K58" s="16">
        <f>+CEILING(IF($K$51&lt;=G58,F58*0.3,0),0.05)</f>
        <v>0</v>
      </c>
      <c r="L58" s="16">
        <f>+CEILING(IF($L$51&lt;=G58,F58*0.3,0),0.05)</f>
        <v>0</v>
      </c>
      <c r="M58" s="16">
        <f>CEILING(IF($M$51&lt;=G58,F58*0.3,0),0.05)</f>
        <v>0</v>
      </c>
    </row>
    <row r="59" spans="1:13" ht="12.75">
      <c r="A59" s="8">
        <v>7</v>
      </c>
      <c r="B59" s="21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21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21"/>
      <c r="C61" s="13"/>
      <c r="D61" s="13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21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0</v>
      </c>
      <c r="J64" s="17">
        <f>+SUM(J53:J63)</f>
        <v>0</v>
      </c>
      <c r="K64" s="17">
        <f>+SUM(K53:K63)</f>
        <v>0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84" t="s">
        <v>56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59</v>
      </c>
      <c r="C68" s="6"/>
      <c r="D68" s="6"/>
      <c r="E68" s="6"/>
      <c r="F68" s="6" t="s">
        <v>58</v>
      </c>
      <c r="G68" s="6" t="s">
        <v>57</v>
      </c>
      <c r="I68" s="7">
        <f>+I$3</f>
        <v>2008</v>
      </c>
      <c r="J68" s="7">
        <f>+J$3</f>
        <v>2009</v>
      </c>
      <c r="K68" s="7">
        <f>+K$3</f>
        <v>2010</v>
      </c>
      <c r="L68" s="7">
        <f>+L$3</f>
        <v>2011</v>
      </c>
      <c r="M68" s="7">
        <f>+M$3</f>
        <v>2012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82"/>
      <c r="C70" s="82"/>
      <c r="D70" s="82"/>
      <c r="E70" s="82"/>
      <c r="F70" s="18"/>
      <c r="G70" s="4"/>
      <c r="I70" s="30">
        <f>F70</f>
        <v>0</v>
      </c>
      <c r="J70" s="30">
        <v>0</v>
      </c>
      <c r="K70" s="30">
        <v>0</v>
      </c>
      <c r="L70" s="30">
        <v>0</v>
      </c>
      <c r="M70" s="30">
        <v>0</v>
      </c>
    </row>
    <row r="71" spans="1:13" ht="12.75">
      <c r="A71" s="8">
        <v>2</v>
      </c>
      <c r="B71" s="82"/>
      <c r="C71" s="82"/>
      <c r="D71" s="82"/>
      <c r="E71" s="82"/>
      <c r="I71" s="30"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Waldusky&amp;R&amp;"Copperplate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0.7109375" style="3" customWidth="1"/>
    <col min="2" max="2" width="4.7109375" style="4" customWidth="1"/>
    <col min="3" max="3" width="5.7109375" style="3" customWidth="1"/>
    <col min="4" max="4" width="3.7109375" style="0" customWidth="1"/>
    <col min="5" max="5" width="20.7109375" style="3" customWidth="1"/>
    <col min="6" max="6" width="4.7109375" style="4" customWidth="1"/>
    <col min="7" max="7" width="5.7109375" style="3" customWidth="1"/>
  </cols>
  <sheetData>
    <row r="1" spans="1:7" s="3" customFormat="1" ht="15.75">
      <c r="A1" s="81" t="s">
        <v>365</v>
      </c>
      <c r="B1" s="81"/>
      <c r="C1" s="81"/>
      <c r="E1" s="81" t="s">
        <v>366</v>
      </c>
      <c r="F1" s="81"/>
      <c r="G1" s="81"/>
    </row>
    <row r="2" spans="2:6" s="3" customFormat="1" ht="7.5" customHeight="1">
      <c r="B2" s="4"/>
      <c r="F2" s="4"/>
    </row>
    <row r="3" spans="1:7" s="3" customFormat="1" ht="12.75">
      <c r="A3" s="5" t="s">
        <v>1</v>
      </c>
      <c r="B3" s="6" t="s">
        <v>15</v>
      </c>
      <c r="C3" s="6" t="s">
        <v>4</v>
      </c>
      <c r="E3" s="5" t="s">
        <v>1</v>
      </c>
      <c r="F3" s="6" t="s">
        <v>15</v>
      </c>
      <c r="G3" s="6" t="s">
        <v>4</v>
      </c>
    </row>
    <row r="4" spans="1:6" s="3" customFormat="1" ht="7.5" customHeight="1">
      <c r="A4" s="5"/>
      <c r="B4" s="7"/>
      <c r="E4" s="5"/>
      <c r="F4" s="7"/>
    </row>
    <row r="5" spans="1:7" ht="12.75">
      <c r="A5" s="21"/>
      <c r="C5" s="4"/>
      <c r="E5" s="21"/>
      <c r="G5" s="22"/>
    </row>
    <row r="6" spans="1:7" ht="12.75">
      <c r="A6" s="21"/>
      <c r="C6" s="4"/>
      <c r="E6" s="21"/>
      <c r="G6" s="4"/>
    </row>
    <row r="7" spans="3:7" ht="12.75">
      <c r="C7" s="4"/>
      <c r="E7" s="21"/>
      <c r="G7" s="4"/>
    </row>
    <row r="8" spans="1:7" ht="12.75">
      <c r="A8" s="15"/>
      <c r="C8" s="4"/>
      <c r="E8" s="21"/>
      <c r="G8" s="22"/>
    </row>
    <row r="9" spans="1:7" ht="12.75">
      <c r="A9" s="21"/>
      <c r="C9" s="4"/>
      <c r="E9" s="21"/>
      <c r="G9" s="22"/>
    </row>
    <row r="10" spans="1:7" ht="12.75">
      <c r="A10" s="15"/>
      <c r="C10" s="4"/>
      <c r="E10" s="21"/>
      <c r="G10" s="4"/>
    </row>
    <row r="11" spans="1:7" ht="12.75">
      <c r="A11" s="15"/>
      <c r="C11" s="4"/>
      <c r="E11" s="21"/>
      <c r="G11" s="4"/>
    </row>
    <row r="12" spans="1:7" ht="12.75">
      <c r="A12" s="15"/>
      <c r="C12" s="4"/>
      <c r="E12" s="21"/>
      <c r="G12" s="22"/>
    </row>
    <row r="13" spans="3:7" ht="12.75">
      <c r="C13" s="4"/>
      <c r="E13" s="21"/>
      <c r="G13" s="22"/>
    </row>
    <row r="14" spans="1:7" ht="12.75">
      <c r="A14" s="21"/>
      <c r="C14" s="4"/>
      <c r="E14" s="21"/>
      <c r="G14" s="4"/>
    </row>
    <row r="15" spans="3:7" ht="12.75">
      <c r="C15" s="4"/>
      <c r="E15" s="21"/>
      <c r="G15" s="4"/>
    </row>
    <row r="16" spans="1:3" ht="12.75">
      <c r="A16" s="21"/>
      <c r="C16" s="4"/>
    </row>
    <row r="17" spans="1:7" ht="12.75">
      <c r="A17" s="21"/>
      <c r="C17" s="4"/>
      <c r="E17" s="21"/>
      <c r="G17" s="4"/>
    </row>
    <row r="18" spans="1:3" ht="12.75">
      <c r="A18" s="15"/>
      <c r="C18" s="4"/>
    </row>
    <row r="19" ht="12.75">
      <c r="C19" s="4"/>
    </row>
    <row r="20" spans="1:3" ht="12.75">
      <c r="A20" s="21"/>
      <c r="C20" s="4"/>
    </row>
    <row r="21" spans="3:7" ht="12.75">
      <c r="C21" s="4"/>
      <c r="G21" s="4"/>
    </row>
    <row r="22" spans="3:7" ht="12.75">
      <c r="C22" s="4"/>
      <c r="E22" s="28"/>
      <c r="G22" s="4"/>
    </row>
    <row r="23" spans="1:7" ht="12.75">
      <c r="A23" s="28"/>
      <c r="C23" s="4"/>
      <c r="G23" s="4"/>
    </row>
    <row r="24" spans="1:7" ht="12.75">
      <c r="A24" s="27"/>
      <c r="C24" s="4"/>
      <c r="G24" s="4"/>
    </row>
    <row r="25" spans="1:7" ht="12.75">
      <c r="A25" s="27"/>
      <c r="C25" s="4"/>
      <c r="G25" s="4"/>
    </row>
    <row r="26" spans="3:7" ht="12.75">
      <c r="C26" s="4"/>
      <c r="G26" s="4"/>
    </row>
    <row r="27" spans="3:7" ht="12.75">
      <c r="C27" s="4"/>
      <c r="E27" s="15"/>
      <c r="G27" s="4"/>
    </row>
    <row r="28" spans="1:7" ht="12.75">
      <c r="A28" s="15"/>
      <c r="C28" s="4"/>
      <c r="E28" s="15"/>
      <c r="G28" s="4"/>
    </row>
    <row r="29" spans="3:7" ht="12.75">
      <c r="C29" s="4"/>
      <c r="E29" s="15"/>
      <c r="G29" s="4"/>
    </row>
    <row r="30" spans="3:7" ht="12.75">
      <c r="C30" s="4"/>
      <c r="E30" s="15"/>
      <c r="G30" s="4"/>
    </row>
    <row r="31" spans="3:7" ht="12.75">
      <c r="C31" s="4"/>
      <c r="G31" s="4"/>
    </row>
    <row r="32" spans="3:7" ht="12.75">
      <c r="C32" s="4"/>
      <c r="D32" s="13"/>
      <c r="G32" s="4"/>
    </row>
    <row r="33" spans="3:7" ht="12.75">
      <c r="C33" s="4"/>
      <c r="D33" s="13"/>
      <c r="E33" s="15"/>
      <c r="G33" s="4"/>
    </row>
    <row r="34" spans="3:7" ht="12.75">
      <c r="C34" s="4"/>
      <c r="D34" s="13"/>
      <c r="E34" s="21"/>
      <c r="G34" s="4"/>
    </row>
    <row r="35" spans="1:7" ht="12.75">
      <c r="A35"/>
      <c r="C35" s="4"/>
      <c r="D35" s="4"/>
      <c r="G35" s="4"/>
    </row>
    <row r="36" spans="3:7" ht="12.75">
      <c r="C36" s="4"/>
      <c r="D36" s="13"/>
      <c r="E36" s="15"/>
      <c r="G36" s="4"/>
    </row>
    <row r="37" spans="3:7" ht="12.75">
      <c r="C37" s="4"/>
      <c r="E37" s="21"/>
      <c r="G37" s="4"/>
    </row>
    <row r="38" spans="1:7" ht="12.75">
      <c r="A38" s="15"/>
      <c r="C38" s="4"/>
      <c r="E38" s="21"/>
      <c r="G38" s="4"/>
    </row>
    <row r="39" spans="1:7" ht="12.75">
      <c r="A39" s="15"/>
      <c r="C39" s="4"/>
      <c r="E39" s="15"/>
      <c r="G39" s="4"/>
    </row>
    <row r="40" spans="1:7" ht="12.75">
      <c r="A40" s="15"/>
      <c r="C40" s="4"/>
      <c r="G40" s="4"/>
    </row>
    <row r="41" spans="1:7" ht="12.75">
      <c r="A41" s="15"/>
      <c r="C41" s="4"/>
      <c r="G41" s="4"/>
    </row>
    <row r="42" spans="3:7" ht="12.75">
      <c r="C42" s="4"/>
      <c r="E42"/>
      <c r="G42" s="4"/>
    </row>
    <row r="43" spans="1:7" ht="12.75">
      <c r="A43" s="15"/>
      <c r="C43" s="4"/>
      <c r="E43" s="21"/>
      <c r="G43" s="4"/>
    </row>
    <row r="44" spans="3:7" ht="12.75">
      <c r="C44" s="4"/>
      <c r="G44" s="4"/>
    </row>
    <row r="45" spans="1:7" ht="12.75">
      <c r="A45" s="15"/>
      <c r="C45" s="4"/>
      <c r="G45" s="4"/>
    </row>
    <row r="46" spans="3:7" ht="12.75">
      <c r="C46" s="4"/>
      <c r="G46" s="4"/>
    </row>
    <row r="47" spans="1:7" ht="12.75">
      <c r="A47" s="27"/>
      <c r="C47" s="4"/>
      <c r="E47"/>
      <c r="G47" s="4"/>
    </row>
    <row r="48" spans="1:7" ht="12.75">
      <c r="A48" s="21"/>
      <c r="B48" s="13"/>
      <c r="C48" s="13"/>
      <c r="E48"/>
      <c r="G48" s="4"/>
    </row>
    <row r="49" spans="1:7" ht="12.75">
      <c r="A49" s="21"/>
      <c r="C49" s="4"/>
      <c r="E49" s="15"/>
      <c r="G49" s="4"/>
    </row>
    <row r="50" spans="1:7" ht="12.75">
      <c r="A50" s="15"/>
      <c r="C50" s="4"/>
      <c r="E50" s="15"/>
      <c r="G50" s="4"/>
    </row>
    <row r="51" spans="3:7" ht="12.75">
      <c r="C51" s="4"/>
      <c r="G51" s="4"/>
    </row>
    <row r="52" spans="3:7" ht="12.75">
      <c r="C52" s="4"/>
      <c r="E52" s="15"/>
      <c r="G52" s="4"/>
    </row>
    <row r="53" spans="1:7" ht="12.75">
      <c r="A53" s="21"/>
      <c r="C53" s="4"/>
      <c r="E53" s="15"/>
      <c r="G53" s="4"/>
    </row>
    <row r="54" spans="3:7" ht="12.75">
      <c r="C54" s="4"/>
      <c r="E54" s="15"/>
      <c r="G54" s="4"/>
    </row>
    <row r="55" spans="1:7" ht="12.75">
      <c r="A55" s="15"/>
      <c r="C55" s="4"/>
      <c r="G55" s="4"/>
    </row>
    <row r="56" spans="1:7" ht="12.75">
      <c r="A56" s="21"/>
      <c r="C56" s="4"/>
      <c r="E56" s="15"/>
      <c r="G56" s="4"/>
    </row>
    <row r="57" spans="3:7" ht="12.75">
      <c r="C57" s="4"/>
      <c r="E57" s="21"/>
      <c r="G57" s="4"/>
    </row>
    <row r="58" spans="1:7" ht="12.75">
      <c r="A58" s="21"/>
      <c r="C58" s="4"/>
      <c r="E58" s="15"/>
      <c r="G58" s="4"/>
    </row>
    <row r="59" spans="1:7" ht="12.75">
      <c r="A59" s="15"/>
      <c r="C59" s="4"/>
      <c r="G59" s="4"/>
    </row>
    <row r="60" spans="1:7" ht="12.75">
      <c r="A60" s="21"/>
      <c r="C60" s="4"/>
      <c r="E60" s="15"/>
      <c r="G60" s="4"/>
    </row>
    <row r="61" spans="3:7" ht="12.75">
      <c r="C61" s="4"/>
      <c r="E61" s="21"/>
      <c r="G61" s="4"/>
    </row>
    <row r="62" spans="1:7" ht="12.75">
      <c r="A62" s="21"/>
      <c r="C62" s="4"/>
      <c r="E62" s="15"/>
      <c r="G62" s="4"/>
    </row>
    <row r="63" spans="3:7" ht="12.75">
      <c r="C63" s="4"/>
      <c r="G63" s="4"/>
    </row>
    <row r="64" spans="1:7" ht="12.75">
      <c r="A64"/>
      <c r="C64" s="4"/>
      <c r="E64" s="21"/>
      <c r="F64" s="13"/>
      <c r="G64" s="13"/>
    </row>
    <row r="65" spans="1:7" ht="12.75">
      <c r="A65" s="28"/>
      <c r="C65" s="4"/>
      <c r="G65" s="4"/>
    </row>
    <row r="66" spans="3:7" ht="12.75">
      <c r="C66" s="4"/>
      <c r="G66" s="4"/>
    </row>
    <row r="67" spans="3:7" ht="12.75">
      <c r="C67" s="4"/>
      <c r="G67" s="4"/>
    </row>
    <row r="68" spans="3:7" ht="12.75">
      <c r="C68" s="4"/>
      <c r="G68" s="4"/>
    </row>
    <row r="69" spans="1:7" ht="12.75">
      <c r="A69" s="15"/>
      <c r="C69" s="4"/>
      <c r="G69" s="4"/>
    </row>
    <row r="70" spans="3:7" ht="12.75">
      <c r="C70" s="4"/>
      <c r="G70" s="4"/>
    </row>
    <row r="71" spans="1:7" ht="12.75">
      <c r="A71" s="21"/>
      <c r="C71" s="4"/>
      <c r="G71" s="4"/>
    </row>
    <row r="72" spans="1:7" ht="12.75">
      <c r="A72" s="15"/>
      <c r="C72" s="4"/>
      <c r="E72" s="21"/>
      <c r="G72" s="4"/>
    </row>
    <row r="73" spans="3:7" ht="12.75">
      <c r="C73" s="4"/>
      <c r="G73" s="4"/>
    </row>
    <row r="74" spans="3:7" ht="12.75">
      <c r="C74" s="4"/>
      <c r="G74" s="4"/>
    </row>
    <row r="75" spans="1:7" ht="12.75">
      <c r="A75" s="15"/>
      <c r="C75" s="4"/>
      <c r="E75" s="15"/>
      <c r="G75" s="4"/>
    </row>
    <row r="76" spans="3:7" ht="12.75">
      <c r="C76" s="4"/>
      <c r="G76" s="4"/>
    </row>
    <row r="77" spans="3:7" ht="12.75">
      <c r="C77" s="4"/>
      <c r="E77" s="21"/>
      <c r="G77" s="4"/>
    </row>
    <row r="78" spans="1:7" ht="12.75">
      <c r="A78" s="15"/>
      <c r="C78" s="4"/>
      <c r="G78" s="4"/>
    </row>
    <row r="79" spans="3:7" ht="12.75">
      <c r="C79" s="4"/>
      <c r="E79" s="15"/>
      <c r="G79" s="4"/>
    </row>
    <row r="80" spans="1:7" ht="12.75">
      <c r="A80" s="28"/>
      <c r="C80" s="4"/>
      <c r="G80" s="4"/>
    </row>
    <row r="81" spans="1:7" ht="12.75">
      <c r="A81" s="15"/>
      <c r="C81" s="4"/>
      <c r="G81" s="4"/>
    </row>
    <row r="82" spans="1:7" ht="12.75">
      <c r="A82" s="15"/>
      <c r="C82" s="4"/>
      <c r="G82" s="4"/>
    </row>
    <row r="83" spans="1:7" ht="12.75">
      <c r="A83"/>
      <c r="C83" s="4"/>
      <c r="G83" s="4"/>
    </row>
    <row r="84" spans="3:7" ht="12.75">
      <c r="C84" s="4"/>
      <c r="G84" s="4"/>
    </row>
    <row r="85" spans="1:7" ht="12.75">
      <c r="A85" s="15"/>
      <c r="C85" s="4"/>
      <c r="E85" s="15"/>
      <c r="G85" s="4"/>
    </row>
    <row r="86" spans="3:7" ht="12.75">
      <c r="C86" s="4"/>
      <c r="E86" s="27"/>
      <c r="G86" s="4"/>
    </row>
    <row r="87" spans="1:7" ht="12.75">
      <c r="A87" s="15"/>
      <c r="C87" s="4"/>
      <c r="E87" s="15"/>
      <c r="G87" s="4"/>
    </row>
    <row r="88" spans="3:7" ht="12.75">
      <c r="C88" s="4"/>
      <c r="E88" s="15"/>
      <c r="G88" s="4"/>
    </row>
    <row r="89" spans="1:7" ht="12.75">
      <c r="A89" s="15"/>
      <c r="C89" s="4"/>
      <c r="E89" s="15"/>
      <c r="G89" s="4"/>
    </row>
    <row r="90" spans="1:7" ht="12.75">
      <c r="A90" s="15"/>
      <c r="C90" s="4"/>
      <c r="E90" s="15"/>
      <c r="G90" s="4"/>
    </row>
    <row r="91" spans="1:3" ht="12.75">
      <c r="A91" s="28"/>
      <c r="C91" s="4"/>
    </row>
  </sheetData>
  <sheetProtection/>
  <mergeCells count="2">
    <mergeCell ref="E1:G1"/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13" ht="7.5" customHeight="1">
      <c r="B4" s="5"/>
      <c r="C4" s="7"/>
      <c r="E4" s="7"/>
      <c r="F4" s="7"/>
      <c r="I4" s="15"/>
      <c r="J4" s="15"/>
      <c r="K4" s="15"/>
      <c r="L4" s="15"/>
      <c r="M4" s="15"/>
    </row>
    <row r="5" spans="1:13" ht="12.75">
      <c r="A5" s="8">
        <v>1</v>
      </c>
      <c r="B5" s="21" t="s">
        <v>620</v>
      </c>
      <c r="C5" s="4" t="s">
        <v>20</v>
      </c>
      <c r="D5" s="4" t="s">
        <v>19</v>
      </c>
      <c r="E5" s="13" t="s">
        <v>53</v>
      </c>
      <c r="F5" s="14">
        <v>7.55</v>
      </c>
      <c r="G5" s="1">
        <v>2012</v>
      </c>
      <c r="I5" s="16">
        <f aca="true" t="shared" si="0" ref="I5:M14">+IF($G5&gt;=I$3,$F5,0)</f>
        <v>7.55</v>
      </c>
      <c r="J5" s="16">
        <f t="shared" si="0"/>
        <v>7.55</v>
      </c>
      <c r="K5" s="16">
        <f t="shared" si="0"/>
        <v>7.55</v>
      </c>
      <c r="L5" s="16">
        <f t="shared" si="0"/>
        <v>7.55</v>
      </c>
      <c r="M5" s="16">
        <f t="shared" si="0"/>
        <v>7.55</v>
      </c>
    </row>
    <row r="6" spans="1:13" ht="12.75">
      <c r="A6" s="8">
        <v>2</v>
      </c>
      <c r="B6" s="21" t="s">
        <v>672</v>
      </c>
      <c r="C6" s="4" t="s">
        <v>44</v>
      </c>
      <c r="D6" s="4" t="s">
        <v>23</v>
      </c>
      <c r="E6" s="13" t="s">
        <v>53</v>
      </c>
      <c r="F6" s="14">
        <v>2.15</v>
      </c>
      <c r="G6" s="1">
        <v>2012</v>
      </c>
      <c r="I6" s="16">
        <f t="shared" si="0"/>
        <v>2.15</v>
      </c>
      <c r="J6" s="16">
        <f t="shared" si="0"/>
        <v>2.15</v>
      </c>
      <c r="K6" s="16">
        <f t="shared" si="0"/>
        <v>2.15</v>
      </c>
      <c r="L6" s="16">
        <f t="shared" si="0"/>
        <v>2.15</v>
      </c>
      <c r="M6" s="16">
        <f t="shared" si="0"/>
        <v>2.15</v>
      </c>
    </row>
    <row r="7" spans="1:13" ht="12.75">
      <c r="A7" s="8">
        <v>3</v>
      </c>
      <c r="B7" s="28" t="s">
        <v>709</v>
      </c>
      <c r="C7" s="4" t="s">
        <v>20</v>
      </c>
      <c r="D7" s="4" t="s">
        <v>28</v>
      </c>
      <c r="E7" s="13" t="s">
        <v>53</v>
      </c>
      <c r="F7" s="14">
        <v>0.9</v>
      </c>
      <c r="G7" s="1">
        <v>2012</v>
      </c>
      <c r="I7" s="16">
        <f t="shared" si="0"/>
        <v>0.9</v>
      </c>
      <c r="J7" s="16">
        <f t="shared" si="0"/>
        <v>0.9</v>
      </c>
      <c r="K7" s="16">
        <f t="shared" si="0"/>
        <v>0.9</v>
      </c>
      <c r="L7" s="16">
        <f t="shared" si="0"/>
        <v>0.9</v>
      </c>
      <c r="M7" s="16">
        <f t="shared" si="0"/>
        <v>0.9</v>
      </c>
    </row>
    <row r="8" spans="1:13" ht="12.75">
      <c r="A8" s="8">
        <v>4</v>
      </c>
      <c r="B8" s="28" t="s">
        <v>380</v>
      </c>
      <c r="C8" s="4" t="s">
        <v>22</v>
      </c>
      <c r="D8" s="4" t="s">
        <v>32</v>
      </c>
      <c r="E8" s="13" t="s">
        <v>53</v>
      </c>
      <c r="F8" s="14">
        <v>10.15</v>
      </c>
      <c r="G8" s="1">
        <v>2011</v>
      </c>
      <c r="I8" s="16">
        <f t="shared" si="0"/>
        <v>10.15</v>
      </c>
      <c r="J8" s="16">
        <f t="shared" si="0"/>
        <v>10.15</v>
      </c>
      <c r="K8" s="16">
        <f t="shared" si="0"/>
        <v>10.15</v>
      </c>
      <c r="L8" s="16">
        <f t="shared" si="0"/>
        <v>10.15</v>
      </c>
      <c r="M8" s="16">
        <f t="shared" si="0"/>
        <v>0</v>
      </c>
    </row>
    <row r="9" spans="1:13" ht="12.75">
      <c r="A9" s="8">
        <v>5</v>
      </c>
      <c r="B9" s="21" t="s">
        <v>379</v>
      </c>
      <c r="C9" s="4" t="s">
        <v>20</v>
      </c>
      <c r="D9" s="4" t="s">
        <v>46</v>
      </c>
      <c r="E9" s="13" t="s">
        <v>53</v>
      </c>
      <c r="F9" s="14">
        <v>9.35</v>
      </c>
      <c r="G9" s="1">
        <v>2011</v>
      </c>
      <c r="I9" s="16">
        <f t="shared" si="0"/>
        <v>9.35</v>
      </c>
      <c r="J9" s="16">
        <f t="shared" si="0"/>
        <v>9.35</v>
      </c>
      <c r="K9" s="16">
        <f t="shared" si="0"/>
        <v>9.35</v>
      </c>
      <c r="L9" s="16">
        <f t="shared" si="0"/>
        <v>9.35</v>
      </c>
      <c r="M9" s="16">
        <f t="shared" si="0"/>
        <v>0</v>
      </c>
    </row>
    <row r="10" spans="1:13" ht="12.75">
      <c r="A10" s="8">
        <v>6</v>
      </c>
      <c r="B10" s="3" t="s">
        <v>439</v>
      </c>
      <c r="C10" s="4" t="s">
        <v>22</v>
      </c>
      <c r="D10" s="4" t="s">
        <v>28</v>
      </c>
      <c r="E10" s="4" t="s">
        <v>53</v>
      </c>
      <c r="F10" s="18">
        <v>4.55</v>
      </c>
      <c r="G10" s="4">
        <v>2011</v>
      </c>
      <c r="I10" s="16">
        <f t="shared" si="0"/>
        <v>4.55</v>
      </c>
      <c r="J10" s="16">
        <f t="shared" si="0"/>
        <v>4.55</v>
      </c>
      <c r="K10" s="16">
        <f t="shared" si="0"/>
        <v>4.55</v>
      </c>
      <c r="L10" s="16">
        <f t="shared" si="0"/>
        <v>4.55</v>
      </c>
      <c r="M10" s="16">
        <f t="shared" si="0"/>
        <v>0</v>
      </c>
    </row>
    <row r="11" spans="1:13" ht="12.75">
      <c r="A11" s="8">
        <v>7</v>
      </c>
      <c r="B11" s="21" t="s">
        <v>455</v>
      </c>
      <c r="C11" s="4" t="s">
        <v>22</v>
      </c>
      <c r="D11" s="4" t="s">
        <v>30</v>
      </c>
      <c r="E11" s="4" t="s">
        <v>53</v>
      </c>
      <c r="F11" s="14">
        <v>2.6</v>
      </c>
      <c r="G11" s="1">
        <v>2011</v>
      </c>
      <c r="I11" s="16">
        <f t="shared" si="0"/>
        <v>2.6</v>
      </c>
      <c r="J11" s="16">
        <f t="shared" si="0"/>
        <v>2.6</v>
      </c>
      <c r="K11" s="16">
        <f t="shared" si="0"/>
        <v>2.6</v>
      </c>
      <c r="L11" s="16">
        <f t="shared" si="0"/>
        <v>2.6</v>
      </c>
      <c r="M11" s="16">
        <f t="shared" si="0"/>
        <v>0</v>
      </c>
    </row>
    <row r="12" spans="1:13" ht="12.75">
      <c r="A12" s="8">
        <v>8</v>
      </c>
      <c r="B12" s="21" t="s">
        <v>494</v>
      </c>
      <c r="C12" s="4" t="s">
        <v>21</v>
      </c>
      <c r="D12" s="4" t="s">
        <v>186</v>
      </c>
      <c r="E12" s="13" t="s">
        <v>53</v>
      </c>
      <c r="F12" s="14">
        <v>0.95</v>
      </c>
      <c r="G12" s="1">
        <v>2011</v>
      </c>
      <c r="I12" s="16">
        <f t="shared" si="0"/>
        <v>0.95</v>
      </c>
      <c r="J12" s="16">
        <f t="shared" si="0"/>
        <v>0.95</v>
      </c>
      <c r="K12" s="16">
        <f t="shared" si="0"/>
        <v>0.95</v>
      </c>
      <c r="L12" s="16">
        <f t="shared" si="0"/>
        <v>0.95</v>
      </c>
      <c r="M12" s="16">
        <f t="shared" si="0"/>
        <v>0</v>
      </c>
    </row>
    <row r="13" spans="1:13" ht="12.75">
      <c r="A13" s="8">
        <v>9</v>
      </c>
      <c r="B13" s="21" t="s">
        <v>498</v>
      </c>
      <c r="C13" s="4" t="s">
        <v>41</v>
      </c>
      <c r="D13" s="4" t="s">
        <v>186</v>
      </c>
      <c r="E13" s="13" t="s">
        <v>53</v>
      </c>
      <c r="F13" s="14">
        <v>0.8</v>
      </c>
      <c r="G13" s="1">
        <v>2011</v>
      </c>
      <c r="I13" s="16">
        <f t="shared" si="0"/>
        <v>0.8</v>
      </c>
      <c r="J13" s="16">
        <f t="shared" si="0"/>
        <v>0.8</v>
      </c>
      <c r="K13" s="16">
        <f t="shared" si="0"/>
        <v>0.8</v>
      </c>
      <c r="L13" s="16">
        <f t="shared" si="0"/>
        <v>0.8</v>
      </c>
      <c r="M13" s="16">
        <f t="shared" si="0"/>
        <v>0</v>
      </c>
    </row>
    <row r="14" spans="1:13" ht="12.75">
      <c r="A14" s="8">
        <v>10</v>
      </c>
      <c r="B14" s="21" t="s">
        <v>297</v>
      </c>
      <c r="C14" s="4" t="s">
        <v>41</v>
      </c>
      <c r="D14" s="4" t="s">
        <v>46</v>
      </c>
      <c r="E14" s="13" t="s">
        <v>53</v>
      </c>
      <c r="F14" s="14">
        <v>5.85</v>
      </c>
      <c r="G14" s="1">
        <v>2010</v>
      </c>
      <c r="I14" s="16">
        <f t="shared" si="0"/>
        <v>5.85</v>
      </c>
      <c r="J14" s="16">
        <f t="shared" si="0"/>
        <v>5.85</v>
      </c>
      <c r="K14" s="16">
        <f t="shared" si="0"/>
        <v>5.85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353</v>
      </c>
      <c r="C15" s="4" t="s">
        <v>44</v>
      </c>
      <c r="D15" s="4" t="s">
        <v>38</v>
      </c>
      <c r="E15" s="13" t="s">
        <v>53</v>
      </c>
      <c r="F15" s="14">
        <v>2.35</v>
      </c>
      <c r="G15" s="1">
        <v>2010</v>
      </c>
      <c r="I15" s="16">
        <f aca="true" t="shared" si="1" ref="I15:M24">+IF($G15&gt;=I$3,$F15,0)</f>
        <v>2.35</v>
      </c>
      <c r="J15" s="16">
        <f t="shared" si="1"/>
        <v>2.35</v>
      </c>
      <c r="K15" s="16">
        <f t="shared" si="1"/>
        <v>2.35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587</v>
      </c>
      <c r="C16" s="4" t="s">
        <v>41</v>
      </c>
      <c r="D16" s="4" t="s">
        <v>35</v>
      </c>
      <c r="E16" s="13" t="s">
        <v>53</v>
      </c>
      <c r="F16" s="14">
        <v>9.1</v>
      </c>
      <c r="G16" s="1">
        <v>2009</v>
      </c>
      <c r="I16" s="16">
        <f t="shared" si="1"/>
        <v>9.1</v>
      </c>
      <c r="J16" s="16">
        <f t="shared" si="1"/>
        <v>9.1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" t="s">
        <v>530</v>
      </c>
      <c r="C17" s="4" t="s">
        <v>20</v>
      </c>
      <c r="D17" s="4" t="s">
        <v>54</v>
      </c>
      <c r="E17" s="13" t="s">
        <v>53</v>
      </c>
      <c r="F17" s="18">
        <v>6.4</v>
      </c>
      <c r="G17" s="4">
        <v>2009</v>
      </c>
      <c r="I17" s="16">
        <f t="shared" si="1"/>
        <v>6.4</v>
      </c>
      <c r="J17" s="16">
        <f t="shared" si="1"/>
        <v>6.4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642</v>
      </c>
      <c r="C18" s="4" t="s">
        <v>34</v>
      </c>
      <c r="D18" s="4" t="s">
        <v>42</v>
      </c>
      <c r="E18" s="13" t="s">
        <v>53</v>
      </c>
      <c r="F18" s="14">
        <v>4.55</v>
      </c>
      <c r="G18" s="1">
        <v>2009</v>
      </c>
      <c r="I18" s="16">
        <f t="shared" si="1"/>
        <v>4.55</v>
      </c>
      <c r="J18" s="16">
        <f t="shared" si="1"/>
        <v>4.55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327</v>
      </c>
      <c r="C19" s="4" t="s">
        <v>41</v>
      </c>
      <c r="D19" s="4" t="s">
        <v>61</v>
      </c>
      <c r="E19" s="13" t="s">
        <v>53</v>
      </c>
      <c r="F19" s="14">
        <v>2.95</v>
      </c>
      <c r="G19" s="1">
        <v>2009</v>
      </c>
      <c r="I19" s="16">
        <f t="shared" si="1"/>
        <v>2.95</v>
      </c>
      <c r="J19" s="16">
        <f t="shared" si="1"/>
        <v>2.95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250</v>
      </c>
      <c r="C20" s="4" t="s">
        <v>22</v>
      </c>
      <c r="D20" s="4" t="s">
        <v>49</v>
      </c>
      <c r="E20" s="13" t="s">
        <v>53</v>
      </c>
      <c r="F20" s="14">
        <v>1.9</v>
      </c>
      <c r="G20" s="1">
        <v>2009</v>
      </c>
      <c r="I20" s="16">
        <f t="shared" si="1"/>
        <v>1.9</v>
      </c>
      <c r="J20" s="16">
        <f t="shared" si="1"/>
        <v>1.9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92</v>
      </c>
      <c r="C21" s="4" t="s">
        <v>29</v>
      </c>
      <c r="D21" s="4" t="s">
        <v>275</v>
      </c>
      <c r="E21" s="13" t="s">
        <v>53</v>
      </c>
      <c r="F21" s="14">
        <v>5.3</v>
      </c>
      <c r="G21" s="1">
        <v>2008</v>
      </c>
      <c r="I21" s="16">
        <f t="shared" si="1"/>
        <v>5.3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137</v>
      </c>
      <c r="C22" s="4" t="s">
        <v>18</v>
      </c>
      <c r="D22" s="4" t="s">
        <v>35</v>
      </c>
      <c r="E22" s="13" t="s">
        <v>53</v>
      </c>
      <c r="F22" s="16">
        <v>2.65</v>
      </c>
      <c r="G22" s="13">
        <v>2008</v>
      </c>
      <c r="I22" s="16">
        <f t="shared" si="1"/>
        <v>2.65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619</v>
      </c>
      <c r="C23" s="4" t="s">
        <v>21</v>
      </c>
      <c r="D23" s="4" t="s">
        <v>24</v>
      </c>
      <c r="E23" s="13" t="s">
        <v>53</v>
      </c>
      <c r="F23" s="14">
        <v>1.9</v>
      </c>
      <c r="G23" s="1">
        <v>2008</v>
      </c>
      <c r="I23" s="16">
        <f t="shared" si="1"/>
        <v>1.9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841</v>
      </c>
      <c r="C24" s="4" t="s">
        <v>20</v>
      </c>
      <c r="D24" s="4" t="s">
        <v>52</v>
      </c>
      <c r="E24" s="13" t="s">
        <v>53</v>
      </c>
      <c r="F24" s="14">
        <v>0.9</v>
      </c>
      <c r="G24" s="1">
        <v>2008</v>
      </c>
      <c r="I24" s="16">
        <f t="shared" si="1"/>
        <v>0.9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735</v>
      </c>
      <c r="C25" s="4" t="s">
        <v>20</v>
      </c>
      <c r="D25" s="4" t="s">
        <v>275</v>
      </c>
      <c r="E25" s="13" t="s">
        <v>53</v>
      </c>
      <c r="F25" s="14">
        <v>0.9</v>
      </c>
      <c r="G25" s="1">
        <v>2008</v>
      </c>
      <c r="I25" s="16">
        <f aca="true" t="shared" si="2" ref="I25:M32">+IF($G25&gt;=I$3,$F25,0)</f>
        <v>0.9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8" t="s">
        <v>823</v>
      </c>
      <c r="C26" s="4" t="s">
        <v>34</v>
      </c>
      <c r="D26" s="4" t="s">
        <v>42</v>
      </c>
      <c r="E26" s="13" t="s">
        <v>53</v>
      </c>
      <c r="F26" s="14">
        <v>0.9</v>
      </c>
      <c r="G26" s="1">
        <v>2008</v>
      </c>
      <c r="I26" s="16">
        <f t="shared" si="2"/>
        <v>0.9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829</v>
      </c>
      <c r="C27" s="4" t="s">
        <v>44</v>
      </c>
      <c r="D27" s="4" t="s">
        <v>52</v>
      </c>
      <c r="E27" s="13" t="s">
        <v>53</v>
      </c>
      <c r="F27" s="14">
        <v>0.9</v>
      </c>
      <c r="G27" s="1">
        <v>2008</v>
      </c>
      <c r="I27" s="16">
        <f t="shared" si="2"/>
        <v>0.9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8" t="s">
        <v>794</v>
      </c>
      <c r="C28" s="4" t="s">
        <v>20</v>
      </c>
      <c r="D28" s="4" t="s">
        <v>186</v>
      </c>
      <c r="E28" s="13" t="s">
        <v>53</v>
      </c>
      <c r="F28" s="14">
        <v>0.9</v>
      </c>
      <c r="G28" s="1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838</v>
      </c>
      <c r="C29" s="4" t="s">
        <v>29</v>
      </c>
      <c r="D29" s="4" t="s">
        <v>49</v>
      </c>
      <c r="E29" s="13" t="s">
        <v>53</v>
      </c>
      <c r="F29" s="14">
        <v>0.9</v>
      </c>
      <c r="G29" s="1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861</v>
      </c>
      <c r="C30" s="4" t="s">
        <v>41</v>
      </c>
      <c r="D30" s="4" t="s">
        <v>48</v>
      </c>
      <c r="E30" s="13" t="s">
        <v>53</v>
      </c>
      <c r="F30" s="14">
        <v>0.9</v>
      </c>
      <c r="G30" s="1">
        <v>2008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8" t="s">
        <v>844</v>
      </c>
      <c r="C31" s="4" t="s">
        <v>20</v>
      </c>
      <c r="D31" s="4" t="s">
        <v>43</v>
      </c>
      <c r="E31" s="13" t="s">
        <v>53</v>
      </c>
      <c r="F31" s="9">
        <v>0.9</v>
      </c>
      <c r="G31" s="10">
        <v>2008</v>
      </c>
      <c r="I31" s="16">
        <f t="shared" si="2"/>
        <v>0.9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169</v>
      </c>
      <c r="C32" s="4" t="s">
        <v>22</v>
      </c>
      <c r="D32" s="4" t="s">
        <v>48</v>
      </c>
      <c r="E32" s="13" t="s">
        <v>53</v>
      </c>
      <c r="F32" s="18">
        <v>0.6</v>
      </c>
      <c r="G32" s="4">
        <v>2008</v>
      </c>
      <c r="I32" s="16">
        <f t="shared" si="2"/>
        <v>0.6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1"/>
      <c r="I34" s="17">
        <f>+SUM(I5:I32)</f>
        <v>89.75000000000006</v>
      </c>
      <c r="J34" s="17">
        <f>+SUM(J5:J32)</f>
        <v>72.10000000000001</v>
      </c>
      <c r="K34" s="17">
        <f>+SUM(K5:K32)</f>
        <v>47.2</v>
      </c>
      <c r="L34" s="17">
        <f>+SUM(L5:L32)</f>
        <v>39</v>
      </c>
      <c r="M34" s="17">
        <f>+SUM(M5:M32)</f>
        <v>10.6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643</v>
      </c>
      <c r="C40" s="4" t="s">
        <v>20</v>
      </c>
      <c r="D40" s="4" t="s">
        <v>48</v>
      </c>
      <c r="E40" s="13" t="s">
        <v>85</v>
      </c>
      <c r="F40" s="14">
        <v>3.15</v>
      </c>
      <c r="G40" s="1">
        <v>2012</v>
      </c>
      <c r="I40" s="16">
        <f aca="true" t="shared" si="3" ref="I40:I45">+CEILING(IF($I$38&lt;=G40,F40*0.3,0),0.05)</f>
        <v>0.9500000000000001</v>
      </c>
      <c r="J40" s="16">
        <f aca="true" t="shared" si="4" ref="J40:J45">+CEILING(IF($J$38&lt;=G40,F40*0.3,0),0.05)</f>
        <v>0.9500000000000001</v>
      </c>
      <c r="K40" s="16">
        <f aca="true" t="shared" si="5" ref="K40:K45">+CEILING(IF($K$38&lt;=G40,F40*0.3,0),0.05)</f>
        <v>0.9500000000000001</v>
      </c>
      <c r="L40" s="16">
        <f aca="true" t="shared" si="6" ref="L40:L45">+CEILING(IF($L$38&lt;=G40,F40*0.3,0),0.05)</f>
        <v>0.9500000000000001</v>
      </c>
      <c r="M40" s="16">
        <f aca="true" t="shared" si="7" ref="M40:M45">+CEILING(IF($M$38&lt;=G40,F40*0.3,0),0.05)</f>
        <v>0.9500000000000001</v>
      </c>
    </row>
    <row r="41" spans="1:13" ht="12.75">
      <c r="A41" s="8">
        <v>2</v>
      </c>
      <c r="B41" s="21" t="s">
        <v>436</v>
      </c>
      <c r="C41" s="4" t="s">
        <v>20</v>
      </c>
      <c r="D41" s="4" t="s">
        <v>32</v>
      </c>
      <c r="E41" s="13" t="s">
        <v>85</v>
      </c>
      <c r="F41" s="14">
        <v>5.65</v>
      </c>
      <c r="G41" s="1">
        <v>2011</v>
      </c>
      <c r="I41" s="16">
        <f t="shared" si="3"/>
        <v>1.7000000000000002</v>
      </c>
      <c r="J41" s="16">
        <f t="shared" si="4"/>
        <v>1.7000000000000002</v>
      </c>
      <c r="K41" s="16">
        <f t="shared" si="5"/>
        <v>1.7000000000000002</v>
      </c>
      <c r="L41" s="16">
        <f t="shared" si="6"/>
        <v>1.7000000000000002</v>
      </c>
      <c r="M41" s="16">
        <f t="shared" si="7"/>
        <v>0</v>
      </c>
    </row>
    <row r="42" spans="1:13" ht="12.75">
      <c r="A42" s="8">
        <v>3</v>
      </c>
      <c r="B42" s="21" t="s">
        <v>454</v>
      </c>
      <c r="C42" s="4" t="s">
        <v>20</v>
      </c>
      <c r="D42" s="4" t="s">
        <v>24</v>
      </c>
      <c r="E42" s="13" t="s">
        <v>85</v>
      </c>
      <c r="F42" s="14">
        <v>2.75</v>
      </c>
      <c r="G42" s="1">
        <v>2011</v>
      </c>
      <c r="I42" s="16">
        <f t="shared" si="3"/>
        <v>0.8500000000000001</v>
      </c>
      <c r="J42" s="16">
        <f t="shared" si="4"/>
        <v>0.8500000000000001</v>
      </c>
      <c r="K42" s="16">
        <f t="shared" si="5"/>
        <v>0.8500000000000001</v>
      </c>
      <c r="L42" s="16">
        <f t="shared" si="6"/>
        <v>0.8500000000000001</v>
      </c>
      <c r="M42" s="16">
        <f t="shared" si="7"/>
        <v>0</v>
      </c>
    </row>
    <row r="43" spans="1:13" ht="12.75">
      <c r="A43" s="8">
        <v>4</v>
      </c>
      <c r="B43" s="21" t="s">
        <v>503</v>
      </c>
      <c r="C43" s="4" t="s">
        <v>41</v>
      </c>
      <c r="D43" s="4" t="s">
        <v>51</v>
      </c>
      <c r="E43" s="13" t="s">
        <v>85</v>
      </c>
      <c r="F43" s="14">
        <v>2.6</v>
      </c>
      <c r="G43" s="1">
        <v>2011</v>
      </c>
      <c r="I43" s="16">
        <f t="shared" si="3"/>
        <v>0.8</v>
      </c>
      <c r="J43" s="16">
        <f t="shared" si="4"/>
        <v>0.8</v>
      </c>
      <c r="K43" s="16">
        <f t="shared" si="5"/>
        <v>0.8</v>
      </c>
      <c r="L43" s="16">
        <f t="shared" si="6"/>
        <v>0.8</v>
      </c>
      <c r="M43" s="16">
        <f t="shared" si="7"/>
        <v>0</v>
      </c>
    </row>
    <row r="44" spans="1:13" ht="12.75">
      <c r="A44" s="8">
        <v>5</v>
      </c>
      <c r="B44" s="21" t="s">
        <v>483</v>
      </c>
      <c r="C44" s="4" t="s">
        <v>18</v>
      </c>
      <c r="D44" s="4" t="s">
        <v>60</v>
      </c>
      <c r="E44" s="13" t="s">
        <v>85</v>
      </c>
      <c r="F44" s="14">
        <v>1.75</v>
      </c>
      <c r="G44" s="1">
        <v>2011</v>
      </c>
      <c r="I44" s="16">
        <f t="shared" si="3"/>
        <v>0.55</v>
      </c>
      <c r="J44" s="16">
        <f t="shared" si="4"/>
        <v>0.55</v>
      </c>
      <c r="K44" s="16">
        <f t="shared" si="5"/>
        <v>0.55</v>
      </c>
      <c r="L44" s="16">
        <f t="shared" si="6"/>
        <v>0.55</v>
      </c>
      <c r="M44" s="16">
        <f t="shared" si="7"/>
        <v>0</v>
      </c>
    </row>
    <row r="45" spans="1:13" ht="12.75">
      <c r="A45" s="8">
        <v>6</v>
      </c>
      <c r="B45" s="21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86</v>
      </c>
      <c r="B46" s="3" t="s">
        <v>260</v>
      </c>
      <c r="C46" s="22" t="s">
        <v>274</v>
      </c>
      <c r="D46" s="22" t="s">
        <v>274</v>
      </c>
      <c r="E46" s="22" t="s">
        <v>274</v>
      </c>
      <c r="F46" s="18">
        <v>2.4</v>
      </c>
      <c r="G46" s="4">
        <v>2008</v>
      </c>
      <c r="I46" s="16">
        <f>+CEILING(IF($I$38&lt;=G46,F46*0.3,0),0.05)</f>
        <v>0.75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5.6000000000000005</v>
      </c>
      <c r="J48" s="12">
        <f>+SUM(J40:J47)</f>
        <v>4.8500000000000005</v>
      </c>
      <c r="K48" s="12">
        <f>+SUM(K40:K47)</f>
        <v>4.8500000000000005</v>
      </c>
      <c r="L48" s="12">
        <f>+SUM(L40:L47)</f>
        <v>4.8500000000000005</v>
      </c>
      <c r="M48" s="12">
        <f>+SUM(M40:M47)</f>
        <v>0.9500000000000001</v>
      </c>
    </row>
    <row r="50" spans="1:13" ht="15.75">
      <c r="A50" s="84" t="s">
        <v>55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2008</v>
      </c>
      <c r="J52" s="7">
        <f>+J$3</f>
        <v>2009</v>
      </c>
      <c r="K52" s="7">
        <f>+K$3</f>
        <v>2010</v>
      </c>
      <c r="L52" s="7">
        <f>+L$3</f>
        <v>2011</v>
      </c>
      <c r="M52" s="7">
        <f>+M$3</f>
        <v>2012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352</v>
      </c>
      <c r="C54" s="4" t="s">
        <v>21</v>
      </c>
      <c r="D54" s="4" t="s">
        <v>27</v>
      </c>
      <c r="E54" s="13">
        <v>2007</v>
      </c>
      <c r="F54" s="14">
        <v>1.95</v>
      </c>
      <c r="G54" s="1">
        <v>2010</v>
      </c>
      <c r="I54" s="16">
        <f aca="true" t="shared" si="8" ref="I54:I60">+CEILING(IF($I$52=E54,F54,IF($I$52&lt;=G54,F54*0.3,0)),0.05)</f>
        <v>0.6000000000000001</v>
      </c>
      <c r="J54" s="16">
        <f aca="true" t="shared" si="9" ref="J54:J60">+CEILING(IF($J$52&lt;=G54,F54*0.3,0),0.05)</f>
        <v>0.6000000000000001</v>
      </c>
      <c r="K54" s="16">
        <f aca="true" t="shared" si="10" ref="K54:K60">+CEILING(IF($K$52&lt;=G54,F54*0.3,0),0.05)</f>
        <v>0.6000000000000001</v>
      </c>
      <c r="L54" s="16">
        <f aca="true" t="shared" si="11" ref="L54:L60">+CEILING(IF($L$52&lt;=G54,F54*0.3,0),0.05)</f>
        <v>0</v>
      </c>
      <c r="M54" s="16">
        <f aca="true" t="shared" si="12" ref="M54:M60">CEILING(IF($M$52&lt;=G54,F54*0.3,0),0.05)</f>
        <v>0</v>
      </c>
    </row>
    <row r="55" spans="1:13" ht="12.75">
      <c r="A55" s="8">
        <v>2</v>
      </c>
      <c r="B55" s="21" t="s">
        <v>237</v>
      </c>
      <c r="C55" s="4" t="s">
        <v>41</v>
      </c>
      <c r="D55" s="4" t="s">
        <v>46</v>
      </c>
      <c r="E55" s="13">
        <v>2005</v>
      </c>
      <c r="F55" s="14">
        <v>4.25</v>
      </c>
      <c r="G55" s="1">
        <v>2009</v>
      </c>
      <c r="I55" s="16">
        <f t="shared" si="8"/>
        <v>1.3</v>
      </c>
      <c r="J55" s="16">
        <f t="shared" si="9"/>
        <v>1.3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259</v>
      </c>
      <c r="C56" s="4" t="s">
        <v>20</v>
      </c>
      <c r="D56" s="4" t="s">
        <v>37</v>
      </c>
      <c r="E56" s="4">
        <v>2007</v>
      </c>
      <c r="F56" s="14">
        <v>3.4</v>
      </c>
      <c r="G56" s="1">
        <v>2009</v>
      </c>
      <c r="I56" s="16">
        <f t="shared" si="8"/>
        <v>1.05</v>
      </c>
      <c r="J56" s="16">
        <f t="shared" si="9"/>
        <v>1.05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129</v>
      </c>
      <c r="C57" s="4" t="s">
        <v>20</v>
      </c>
      <c r="D57" s="4" t="s">
        <v>42</v>
      </c>
      <c r="E57" s="13">
        <v>2007</v>
      </c>
      <c r="F57" s="14">
        <v>5.15</v>
      </c>
      <c r="G57" s="1">
        <v>2008</v>
      </c>
      <c r="I57" s="16">
        <f t="shared" si="8"/>
        <v>1.55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661</v>
      </c>
      <c r="C58" s="4" t="s">
        <v>18</v>
      </c>
      <c r="D58" s="4" t="s">
        <v>42</v>
      </c>
      <c r="E58" s="13">
        <v>2008</v>
      </c>
      <c r="F58" s="14">
        <v>1.75</v>
      </c>
      <c r="G58" s="1">
        <v>2008</v>
      </c>
      <c r="I58" s="16">
        <f t="shared" si="8"/>
        <v>1.75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8" t="s">
        <v>741</v>
      </c>
      <c r="C59" s="4" t="s">
        <v>22</v>
      </c>
      <c r="D59" s="4" t="s">
        <v>19</v>
      </c>
      <c r="E59" s="13">
        <v>2008</v>
      </c>
      <c r="F59" s="14">
        <v>0.9</v>
      </c>
      <c r="G59" s="1">
        <v>2008</v>
      </c>
      <c r="I59" s="16">
        <f t="shared" si="8"/>
        <v>0.9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775</v>
      </c>
      <c r="C60" s="4" t="s">
        <v>41</v>
      </c>
      <c r="D60" s="4" t="s">
        <v>25</v>
      </c>
      <c r="E60" s="13">
        <v>2008</v>
      </c>
      <c r="F60" s="14">
        <v>0.9</v>
      </c>
      <c r="G60" s="1">
        <v>2008</v>
      </c>
      <c r="I60" s="16">
        <f t="shared" si="8"/>
        <v>0.9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 t="s">
        <v>818</v>
      </c>
      <c r="C61" s="4" t="s">
        <v>41</v>
      </c>
      <c r="D61" s="4" t="s">
        <v>46</v>
      </c>
      <c r="E61" s="13">
        <v>2008</v>
      </c>
      <c r="F61" s="14">
        <v>0.9</v>
      </c>
      <c r="G61" s="1">
        <v>2008</v>
      </c>
      <c r="I61" s="16">
        <f aca="true" t="shared" si="13" ref="I61:I66">+CEILING(IF($I$52=E61,F61,IF($I$52&lt;=G61,F61*0.3,0)),0.05)</f>
        <v>0.9</v>
      </c>
      <c r="J61" s="16">
        <f aca="true" t="shared" si="14" ref="J61:J66">+CEILING(IF($J$52&lt;=G61,F61*0.3,0),0.05)</f>
        <v>0</v>
      </c>
      <c r="K61" s="16">
        <f aca="true" t="shared" si="15" ref="K61:K66">+CEILING(IF($K$52&lt;=G61,F61*0.3,0),0.05)</f>
        <v>0</v>
      </c>
      <c r="L61" s="16">
        <f aca="true" t="shared" si="16" ref="L61:L66">+CEILING(IF($L$52&lt;=G61,F61*0.3,0),0.05)</f>
        <v>0</v>
      </c>
      <c r="M61" s="16">
        <f aca="true" t="shared" si="17" ref="M61:M66">CEILING(IF($M$52&lt;=G61,F61*0.3,0),0.05)</f>
        <v>0</v>
      </c>
    </row>
    <row r="62" spans="1:13" ht="12.75">
      <c r="A62" s="8">
        <v>9</v>
      </c>
      <c r="B62" s="28" t="s">
        <v>820</v>
      </c>
      <c r="C62" s="4" t="s">
        <v>18</v>
      </c>
      <c r="D62" s="4" t="s">
        <v>37</v>
      </c>
      <c r="E62" s="13">
        <v>2008</v>
      </c>
      <c r="F62" s="9">
        <v>0.9</v>
      </c>
      <c r="G62" s="10">
        <v>2008</v>
      </c>
      <c r="I62" s="16">
        <f t="shared" si="13"/>
        <v>0.9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21" t="s">
        <v>775</v>
      </c>
      <c r="C63" s="4" t="s">
        <v>41</v>
      </c>
      <c r="D63" s="4" t="s">
        <v>25</v>
      </c>
      <c r="E63" s="13">
        <v>2008</v>
      </c>
      <c r="F63" s="14">
        <v>0.9</v>
      </c>
      <c r="G63" s="1">
        <v>2008</v>
      </c>
      <c r="I63" s="16">
        <f t="shared" si="13"/>
        <v>0.9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21" t="s">
        <v>446</v>
      </c>
      <c r="C64" s="4" t="s">
        <v>34</v>
      </c>
      <c r="D64" s="4" t="s">
        <v>38</v>
      </c>
      <c r="E64" s="13">
        <v>2008</v>
      </c>
      <c r="F64" s="14">
        <v>0.8</v>
      </c>
      <c r="G64" s="1">
        <v>2008</v>
      </c>
      <c r="I64" s="16">
        <f t="shared" si="13"/>
        <v>0.8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B65" s="15"/>
      <c r="D65" s="4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9:13" ht="7.5" customHeight="1">
      <c r="I67" s="15"/>
      <c r="J67" s="15"/>
      <c r="K67" s="15"/>
      <c r="L67" s="15"/>
      <c r="M67" s="15"/>
    </row>
    <row r="68" spans="9:13" ht="12.75">
      <c r="I68" s="17">
        <f>+SUM(I54:I67)</f>
        <v>11.550000000000002</v>
      </c>
      <c r="J68" s="17">
        <f>+SUM(J54:J67)</f>
        <v>2.95</v>
      </c>
      <c r="K68" s="17">
        <f>+SUM(K54:K67)</f>
        <v>0.6000000000000001</v>
      </c>
      <c r="L68" s="17">
        <f>+SUM(L54:L67)</f>
        <v>0</v>
      </c>
      <c r="M68" s="17">
        <f>+SUM(M54:M67)</f>
        <v>0</v>
      </c>
    </row>
    <row r="69" spans="9:13" ht="12.75">
      <c r="I69" s="12"/>
      <c r="J69" s="12"/>
      <c r="K69" s="12"/>
      <c r="L69" s="12"/>
      <c r="M69" s="12"/>
    </row>
    <row r="70" spans="1:13" ht="15.75">
      <c r="A70" s="84" t="s">
        <v>56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</row>
    <row r="71" spans="9:13" ht="7.5" customHeight="1">
      <c r="I71" s="12"/>
      <c r="J71" s="12"/>
      <c r="K71" s="12"/>
      <c r="L71" s="12"/>
      <c r="M71" s="12"/>
    </row>
    <row r="72" spans="1:13" ht="12.75">
      <c r="A72" s="8"/>
      <c r="B72" s="5" t="s">
        <v>59</v>
      </c>
      <c r="C72" s="6"/>
      <c r="D72" s="6"/>
      <c r="E72" s="6"/>
      <c r="F72" s="6" t="s">
        <v>58</v>
      </c>
      <c r="G72" s="6" t="s">
        <v>57</v>
      </c>
      <c r="I72" s="7">
        <f>+I$3</f>
        <v>2008</v>
      </c>
      <c r="J72" s="7">
        <f>+J$3</f>
        <v>2009</v>
      </c>
      <c r="K72" s="7">
        <f>+K$3</f>
        <v>2010</v>
      </c>
      <c r="L72" s="7">
        <f>+L$3</f>
        <v>2011</v>
      </c>
      <c r="M72" s="7">
        <f>+M$3</f>
        <v>2012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>
        <v>1</v>
      </c>
      <c r="B74" s="82"/>
      <c r="C74" s="82"/>
      <c r="D74" s="82"/>
      <c r="E74" s="82"/>
      <c r="F74" s="18"/>
      <c r="G74" s="4"/>
      <c r="I74" s="30">
        <f>+F74</f>
        <v>0</v>
      </c>
      <c r="J74" s="30">
        <v>0</v>
      </c>
      <c r="K74" s="30">
        <v>0</v>
      </c>
      <c r="L74" s="30">
        <v>0</v>
      </c>
      <c r="M74" s="30">
        <v>0</v>
      </c>
    </row>
    <row r="75" spans="1:13" ht="12.75">
      <c r="A75" s="8">
        <v>2</v>
      </c>
      <c r="B75" s="82"/>
      <c r="C75" s="82"/>
      <c r="D75" s="82"/>
      <c r="E75" s="82"/>
      <c r="I75" s="30">
        <f>+F75</f>
        <v>0</v>
      </c>
      <c r="J75" s="30">
        <v>0</v>
      </c>
      <c r="K75" s="30">
        <v>0</v>
      </c>
      <c r="L75" s="30">
        <v>0</v>
      </c>
      <c r="M75" s="30">
        <v>0</v>
      </c>
    </row>
    <row r="76" spans="1:13" ht="7.5" customHeight="1">
      <c r="A76" s="8"/>
      <c r="I76" s="20"/>
      <c r="J76" s="20"/>
      <c r="K76" s="20"/>
      <c r="L76" s="20"/>
      <c r="M76" s="20"/>
    </row>
    <row r="77" spans="1:13" ht="12.75">
      <c r="A77" s="8"/>
      <c r="I77" s="12">
        <f>+SUM(I74:I76)</f>
        <v>0</v>
      </c>
      <c r="J77" s="12">
        <f>+SUM(J74:J76)</f>
        <v>0</v>
      </c>
      <c r="K77" s="12">
        <f>+SUM(K74:K76)</f>
        <v>0</v>
      </c>
      <c r="L77" s="12">
        <f>+SUM(L74:L76)</f>
        <v>0</v>
      </c>
      <c r="M77" s="12">
        <f>+SUM(M74:M76)</f>
        <v>0</v>
      </c>
    </row>
    <row r="78" spans="9:13" ht="12.75">
      <c r="I78" s="11"/>
      <c r="J78" s="11"/>
      <c r="K78" s="11"/>
      <c r="L78" s="11"/>
      <c r="M78" s="11"/>
    </row>
  </sheetData>
  <sheetProtection/>
  <mergeCells count="6">
    <mergeCell ref="B74:E74"/>
    <mergeCell ref="B75:E75"/>
    <mergeCell ref="A1:M1"/>
    <mergeCell ref="A36:M36"/>
    <mergeCell ref="A50:M50"/>
    <mergeCell ref="A70:M7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5" t="s">
        <v>557</v>
      </c>
      <c r="C5" s="4" t="s">
        <v>20</v>
      </c>
      <c r="D5" s="4" t="s">
        <v>27</v>
      </c>
      <c r="E5" s="13" t="s">
        <v>53</v>
      </c>
      <c r="F5" s="14">
        <v>7.35</v>
      </c>
      <c r="G5" s="1">
        <v>2012</v>
      </c>
      <c r="I5" s="16">
        <f aca="true" t="shared" si="0" ref="I5:M14">+IF($G5&gt;=I$3,$F5,0)</f>
        <v>7.35</v>
      </c>
      <c r="J5" s="16">
        <f t="shared" si="0"/>
        <v>7.35</v>
      </c>
      <c r="K5" s="16">
        <f t="shared" si="0"/>
        <v>7.35</v>
      </c>
      <c r="L5" s="16">
        <f t="shared" si="0"/>
        <v>7.35</v>
      </c>
      <c r="M5" s="16">
        <f t="shared" si="0"/>
        <v>7.35</v>
      </c>
    </row>
    <row r="6" spans="1:13" ht="12.75">
      <c r="A6" s="8">
        <v>2</v>
      </c>
      <c r="B6" s="35" t="s">
        <v>608</v>
      </c>
      <c r="C6" s="4" t="s">
        <v>41</v>
      </c>
      <c r="D6" s="4" t="s">
        <v>37</v>
      </c>
      <c r="E6" s="13" t="s">
        <v>53</v>
      </c>
      <c r="F6" s="14">
        <v>4.65</v>
      </c>
      <c r="G6" s="1">
        <v>2012</v>
      </c>
      <c r="I6" s="16">
        <f t="shared" si="0"/>
        <v>4.65</v>
      </c>
      <c r="J6" s="16">
        <f t="shared" si="0"/>
        <v>4.65</v>
      </c>
      <c r="K6" s="16">
        <f t="shared" si="0"/>
        <v>4.65</v>
      </c>
      <c r="L6" s="16">
        <f t="shared" si="0"/>
        <v>4.65</v>
      </c>
      <c r="M6" s="16">
        <f t="shared" si="0"/>
        <v>4.65</v>
      </c>
    </row>
    <row r="7" spans="1:13" ht="12.75">
      <c r="A7" s="8">
        <v>3</v>
      </c>
      <c r="B7" s="35" t="s">
        <v>555</v>
      </c>
      <c r="C7" s="4" t="s">
        <v>29</v>
      </c>
      <c r="D7" s="4" t="s">
        <v>54</v>
      </c>
      <c r="E7" s="13" t="s">
        <v>53</v>
      </c>
      <c r="F7" s="14">
        <v>3.95</v>
      </c>
      <c r="G7" s="1">
        <v>2012</v>
      </c>
      <c r="I7" s="16">
        <f t="shared" si="0"/>
        <v>3.95</v>
      </c>
      <c r="J7" s="16">
        <f t="shared" si="0"/>
        <v>3.95</v>
      </c>
      <c r="K7" s="16">
        <f t="shared" si="0"/>
        <v>3.95</v>
      </c>
      <c r="L7" s="16">
        <f t="shared" si="0"/>
        <v>3.95</v>
      </c>
      <c r="M7" s="16">
        <f t="shared" si="0"/>
        <v>3.95</v>
      </c>
    </row>
    <row r="8" spans="1:13" ht="12.75">
      <c r="A8" s="8">
        <v>4</v>
      </c>
      <c r="B8" s="3" t="s">
        <v>662</v>
      </c>
      <c r="C8" s="4" t="s">
        <v>20</v>
      </c>
      <c r="D8" s="4" t="s">
        <v>38</v>
      </c>
      <c r="E8" s="13" t="s">
        <v>53</v>
      </c>
      <c r="F8" s="14">
        <v>3.25</v>
      </c>
      <c r="G8" s="1">
        <v>2012</v>
      </c>
      <c r="I8" s="16">
        <f t="shared" si="0"/>
        <v>3.25</v>
      </c>
      <c r="J8" s="16">
        <f t="shared" si="0"/>
        <v>3.25</v>
      </c>
      <c r="K8" s="16">
        <f t="shared" si="0"/>
        <v>3.25</v>
      </c>
      <c r="L8" s="16">
        <f t="shared" si="0"/>
        <v>3.25</v>
      </c>
      <c r="M8" s="16">
        <f t="shared" si="0"/>
        <v>3.25</v>
      </c>
    </row>
    <row r="9" spans="1:13" ht="12.75">
      <c r="A9" s="8">
        <v>5</v>
      </c>
      <c r="B9" s="3" t="s">
        <v>631</v>
      </c>
      <c r="C9" s="4" t="s">
        <v>20</v>
      </c>
      <c r="D9" s="4" t="s">
        <v>186</v>
      </c>
      <c r="E9" s="13" t="s">
        <v>53</v>
      </c>
      <c r="F9" s="14">
        <v>3.15</v>
      </c>
      <c r="G9" s="1">
        <v>2012</v>
      </c>
      <c r="I9" s="16">
        <f t="shared" si="0"/>
        <v>3.15</v>
      </c>
      <c r="J9" s="16">
        <f t="shared" si="0"/>
        <v>3.15</v>
      </c>
      <c r="K9" s="16">
        <f t="shared" si="0"/>
        <v>3.15</v>
      </c>
      <c r="L9" s="16">
        <f t="shared" si="0"/>
        <v>3.15</v>
      </c>
      <c r="M9" s="16">
        <f t="shared" si="0"/>
        <v>3.15</v>
      </c>
    </row>
    <row r="10" spans="1:13" ht="12.75">
      <c r="A10" s="8">
        <v>6</v>
      </c>
      <c r="B10" s="35" t="s">
        <v>686</v>
      </c>
      <c r="C10" s="4" t="s">
        <v>41</v>
      </c>
      <c r="D10" s="4" t="s">
        <v>26</v>
      </c>
      <c r="E10" s="13" t="s">
        <v>53</v>
      </c>
      <c r="F10" s="14">
        <v>2.4</v>
      </c>
      <c r="G10" s="1">
        <v>2012</v>
      </c>
      <c r="I10" s="16">
        <f t="shared" si="0"/>
        <v>2.4</v>
      </c>
      <c r="J10" s="16">
        <f t="shared" si="0"/>
        <v>2.4</v>
      </c>
      <c r="K10" s="16">
        <f t="shared" si="0"/>
        <v>2.4</v>
      </c>
      <c r="L10" s="16">
        <f t="shared" si="0"/>
        <v>2.4</v>
      </c>
      <c r="M10" s="16">
        <f t="shared" si="0"/>
        <v>2.4</v>
      </c>
    </row>
    <row r="11" spans="1:13" ht="12.75">
      <c r="A11" s="8">
        <v>7</v>
      </c>
      <c r="B11" s="28" t="s">
        <v>492</v>
      </c>
      <c r="C11" s="4" t="s">
        <v>20</v>
      </c>
      <c r="D11" s="4" t="s">
        <v>50</v>
      </c>
      <c r="E11" s="13" t="s">
        <v>53</v>
      </c>
      <c r="F11" s="14">
        <v>0.9</v>
      </c>
      <c r="G11" s="1">
        <v>2012</v>
      </c>
      <c r="I11" s="16">
        <f t="shared" si="0"/>
        <v>0.9</v>
      </c>
      <c r="J11" s="16">
        <f t="shared" si="0"/>
        <v>0.9</v>
      </c>
      <c r="K11" s="16">
        <f t="shared" si="0"/>
        <v>0.9</v>
      </c>
      <c r="L11" s="16">
        <f t="shared" si="0"/>
        <v>0.9</v>
      </c>
      <c r="M11" s="16">
        <f t="shared" si="0"/>
        <v>0.9</v>
      </c>
    </row>
    <row r="12" spans="1:13" ht="12.75">
      <c r="A12" s="8">
        <v>8</v>
      </c>
      <c r="B12" s="3" t="s">
        <v>396</v>
      </c>
      <c r="C12" s="4" t="s">
        <v>41</v>
      </c>
      <c r="D12" s="4" t="s">
        <v>54</v>
      </c>
      <c r="E12" s="13" t="s">
        <v>53</v>
      </c>
      <c r="F12" s="18">
        <v>7.5</v>
      </c>
      <c r="G12" s="4">
        <v>2011</v>
      </c>
      <c r="I12" s="16">
        <f t="shared" si="0"/>
        <v>7.5</v>
      </c>
      <c r="J12" s="16">
        <f t="shared" si="0"/>
        <v>7.5</v>
      </c>
      <c r="K12" s="16">
        <f t="shared" si="0"/>
        <v>7.5</v>
      </c>
      <c r="L12" s="16">
        <f t="shared" si="0"/>
        <v>7.5</v>
      </c>
      <c r="M12" s="16">
        <f t="shared" si="0"/>
        <v>0</v>
      </c>
    </row>
    <row r="13" spans="1:13" ht="12.75">
      <c r="A13" s="8">
        <v>9</v>
      </c>
      <c r="B13" s="35" t="s">
        <v>457</v>
      </c>
      <c r="C13" s="4" t="s">
        <v>41</v>
      </c>
      <c r="D13" s="4" t="s">
        <v>50</v>
      </c>
      <c r="E13" s="13" t="s">
        <v>53</v>
      </c>
      <c r="F13" s="14">
        <v>3.75</v>
      </c>
      <c r="G13" s="1">
        <v>2011</v>
      </c>
      <c r="I13" s="16">
        <f t="shared" si="0"/>
        <v>3.75</v>
      </c>
      <c r="J13" s="16">
        <f t="shared" si="0"/>
        <v>3.75</v>
      </c>
      <c r="K13" s="16">
        <f t="shared" si="0"/>
        <v>3.75</v>
      </c>
      <c r="L13" s="16">
        <f t="shared" si="0"/>
        <v>3.75</v>
      </c>
      <c r="M13" s="16">
        <f t="shared" si="0"/>
        <v>0</v>
      </c>
    </row>
    <row r="14" spans="1:13" ht="12.75">
      <c r="A14" s="8">
        <v>10</v>
      </c>
      <c r="B14" s="3" t="s">
        <v>485</v>
      </c>
      <c r="C14" s="4" t="s">
        <v>22</v>
      </c>
      <c r="D14" s="4" t="s">
        <v>27</v>
      </c>
      <c r="E14" s="4" t="s">
        <v>53</v>
      </c>
      <c r="F14" s="18">
        <v>3.15</v>
      </c>
      <c r="G14" s="4">
        <v>2011</v>
      </c>
      <c r="I14" s="16">
        <f t="shared" si="0"/>
        <v>3.15</v>
      </c>
      <c r="J14" s="16">
        <f t="shared" si="0"/>
        <v>3.15</v>
      </c>
      <c r="K14" s="16">
        <f t="shared" si="0"/>
        <v>3.15</v>
      </c>
      <c r="L14" s="16">
        <f t="shared" si="0"/>
        <v>3.15</v>
      </c>
      <c r="M14" s="16">
        <f t="shared" si="0"/>
        <v>0</v>
      </c>
    </row>
    <row r="15" spans="1:13" ht="12.75">
      <c r="A15" s="8">
        <v>11</v>
      </c>
      <c r="B15" s="35" t="s">
        <v>451</v>
      </c>
      <c r="C15" s="4" t="s">
        <v>20</v>
      </c>
      <c r="D15" s="4" t="s">
        <v>30</v>
      </c>
      <c r="E15" s="13" t="s">
        <v>53</v>
      </c>
      <c r="F15" s="14">
        <v>2.85</v>
      </c>
      <c r="G15" s="1">
        <v>2011</v>
      </c>
      <c r="I15" s="16">
        <f aca="true" t="shared" si="1" ref="I15:M24">+IF($G15&gt;=I$3,$F15,0)</f>
        <v>2.85</v>
      </c>
      <c r="J15" s="16">
        <f t="shared" si="1"/>
        <v>2.85</v>
      </c>
      <c r="K15" s="16">
        <f t="shared" si="1"/>
        <v>2.85</v>
      </c>
      <c r="L15" s="16">
        <f t="shared" si="1"/>
        <v>2.85</v>
      </c>
      <c r="M15" s="16">
        <f t="shared" si="1"/>
        <v>0</v>
      </c>
    </row>
    <row r="16" spans="1:13" ht="12.75">
      <c r="A16" s="8">
        <v>12</v>
      </c>
      <c r="B16" s="28" t="s">
        <v>123</v>
      </c>
      <c r="C16" s="4" t="s">
        <v>21</v>
      </c>
      <c r="D16" s="4" t="s">
        <v>23</v>
      </c>
      <c r="E16" s="13" t="s">
        <v>53</v>
      </c>
      <c r="F16" s="14">
        <v>1.15</v>
      </c>
      <c r="G16" s="1">
        <v>2011</v>
      </c>
      <c r="I16" s="16">
        <f t="shared" si="1"/>
        <v>1.15</v>
      </c>
      <c r="J16" s="16">
        <f t="shared" si="1"/>
        <v>1.15</v>
      </c>
      <c r="K16" s="16">
        <f t="shared" si="1"/>
        <v>1.15</v>
      </c>
      <c r="L16" s="16">
        <f t="shared" si="1"/>
        <v>1.15</v>
      </c>
      <c r="M16" s="16">
        <f t="shared" si="1"/>
        <v>0</v>
      </c>
    </row>
    <row r="17" spans="1:13" ht="12.75">
      <c r="A17" s="8">
        <v>13</v>
      </c>
      <c r="B17" s="3" t="s">
        <v>506</v>
      </c>
      <c r="C17" s="4" t="s">
        <v>41</v>
      </c>
      <c r="D17" s="4" t="s">
        <v>31</v>
      </c>
      <c r="E17" s="13" t="s">
        <v>53</v>
      </c>
      <c r="F17" s="14">
        <v>0.8</v>
      </c>
      <c r="G17" s="1">
        <v>2011</v>
      </c>
      <c r="I17" s="16">
        <f t="shared" si="1"/>
        <v>0.8</v>
      </c>
      <c r="J17" s="16">
        <f t="shared" si="1"/>
        <v>0.8</v>
      </c>
      <c r="K17" s="16">
        <f t="shared" si="1"/>
        <v>0.8</v>
      </c>
      <c r="L17" s="16">
        <f t="shared" si="1"/>
        <v>0.8</v>
      </c>
      <c r="M17" s="16">
        <f t="shared" si="1"/>
        <v>0</v>
      </c>
    </row>
    <row r="18" spans="1:13" ht="12.75">
      <c r="A18" s="8">
        <v>14</v>
      </c>
      <c r="B18" s="3" t="s">
        <v>607</v>
      </c>
      <c r="C18" s="4" t="s">
        <v>41</v>
      </c>
      <c r="D18" s="4" t="s">
        <v>51</v>
      </c>
      <c r="E18" s="13" t="s">
        <v>53</v>
      </c>
      <c r="F18" s="14">
        <v>5.85</v>
      </c>
      <c r="G18" s="1">
        <v>2010</v>
      </c>
      <c r="I18" s="16">
        <f t="shared" si="1"/>
        <v>5.85</v>
      </c>
      <c r="J18" s="16">
        <f t="shared" si="1"/>
        <v>5.85</v>
      </c>
      <c r="K18" s="16">
        <f t="shared" si="1"/>
        <v>5.85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277</v>
      </c>
      <c r="C19" s="4" t="s">
        <v>44</v>
      </c>
      <c r="D19" s="4" t="s">
        <v>39</v>
      </c>
      <c r="E19" s="13" t="s">
        <v>53</v>
      </c>
      <c r="F19" s="14">
        <v>5.4</v>
      </c>
      <c r="G19" s="1">
        <v>2010</v>
      </c>
      <c r="I19" s="16">
        <f t="shared" si="1"/>
        <v>5.4</v>
      </c>
      <c r="J19" s="16">
        <f t="shared" si="1"/>
        <v>5.4</v>
      </c>
      <c r="K19" s="16">
        <f t="shared" si="1"/>
        <v>5.4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194</v>
      </c>
      <c r="C20" s="4" t="s">
        <v>22</v>
      </c>
      <c r="D20" s="4" t="s">
        <v>25</v>
      </c>
      <c r="E20" s="13" t="s">
        <v>53</v>
      </c>
      <c r="F20" s="14">
        <v>6.2</v>
      </c>
      <c r="G20" s="1">
        <v>2009</v>
      </c>
      <c r="I20" s="16">
        <f t="shared" si="1"/>
        <v>6.2</v>
      </c>
      <c r="J20" s="16">
        <f t="shared" si="1"/>
        <v>6.2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230</v>
      </c>
      <c r="C21" s="4" t="s">
        <v>22</v>
      </c>
      <c r="D21" s="4" t="s">
        <v>36</v>
      </c>
      <c r="E21" s="13" t="s">
        <v>53</v>
      </c>
      <c r="F21" s="14">
        <v>4.55</v>
      </c>
      <c r="G21" s="1">
        <v>2009</v>
      </c>
      <c r="I21" s="16">
        <f t="shared" si="1"/>
        <v>4.55</v>
      </c>
      <c r="J21" s="16">
        <f t="shared" si="1"/>
        <v>4.55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239</v>
      </c>
      <c r="C22" s="4" t="s">
        <v>18</v>
      </c>
      <c r="D22" s="4" t="s">
        <v>51</v>
      </c>
      <c r="E22" s="13" t="s">
        <v>53</v>
      </c>
      <c r="F22" s="14">
        <v>4.05</v>
      </c>
      <c r="G22" s="1">
        <v>2009</v>
      </c>
      <c r="I22" s="16">
        <f t="shared" si="1"/>
        <v>4.05</v>
      </c>
      <c r="J22" s="16">
        <f t="shared" si="1"/>
        <v>4.05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" t="s">
        <v>270</v>
      </c>
      <c r="C23" s="4" t="s">
        <v>21</v>
      </c>
      <c r="D23" s="4" t="s">
        <v>40</v>
      </c>
      <c r="E23" s="4" t="s">
        <v>53</v>
      </c>
      <c r="F23" s="18">
        <v>2.1</v>
      </c>
      <c r="G23" s="4">
        <v>2009</v>
      </c>
      <c r="I23" s="16">
        <f t="shared" si="1"/>
        <v>2.1</v>
      </c>
      <c r="J23" s="16">
        <f t="shared" si="1"/>
        <v>2.1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" t="s">
        <v>269</v>
      </c>
      <c r="C24" s="4" t="s">
        <v>34</v>
      </c>
      <c r="D24" s="4" t="s">
        <v>26</v>
      </c>
      <c r="E24" s="13" t="s">
        <v>53</v>
      </c>
      <c r="F24" s="14">
        <v>1.85</v>
      </c>
      <c r="G24" s="1">
        <v>2009</v>
      </c>
      <c r="I24" s="16">
        <f t="shared" si="1"/>
        <v>1.85</v>
      </c>
      <c r="J24" s="16">
        <f t="shared" si="1"/>
        <v>1.85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687</v>
      </c>
      <c r="C25" s="4" t="s">
        <v>34</v>
      </c>
      <c r="D25" s="4" t="s">
        <v>49</v>
      </c>
      <c r="E25" s="13" t="s">
        <v>53</v>
      </c>
      <c r="F25" s="14">
        <v>1.6</v>
      </c>
      <c r="G25" s="2">
        <v>2009</v>
      </c>
      <c r="I25" s="16">
        <f aca="true" t="shared" si="2" ref="I25:M32">+IF($G25&gt;=I$3,$F25,0)</f>
        <v>1.6</v>
      </c>
      <c r="J25" s="16">
        <f t="shared" si="2"/>
        <v>1.6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5" t="s">
        <v>556</v>
      </c>
      <c r="C26" s="4" t="s">
        <v>22</v>
      </c>
      <c r="D26" s="4" t="s">
        <v>54</v>
      </c>
      <c r="E26" s="13" t="s">
        <v>53</v>
      </c>
      <c r="F26" s="14">
        <v>6.15</v>
      </c>
      <c r="G26" s="1">
        <v>2008</v>
      </c>
      <c r="I26" s="16">
        <f t="shared" si="2"/>
        <v>6.15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141</v>
      </c>
      <c r="C27" s="4" t="s">
        <v>20</v>
      </c>
      <c r="D27" s="4" t="s">
        <v>39</v>
      </c>
      <c r="E27" s="13" t="s">
        <v>53</v>
      </c>
      <c r="F27" s="14">
        <v>2.3</v>
      </c>
      <c r="G27" s="1">
        <v>2008</v>
      </c>
      <c r="I27" s="16">
        <f t="shared" si="2"/>
        <v>2.3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764</v>
      </c>
      <c r="C28" s="4" t="s">
        <v>29</v>
      </c>
      <c r="D28" s="4" t="s">
        <v>38</v>
      </c>
      <c r="E28" s="13" t="s">
        <v>53</v>
      </c>
      <c r="F28" s="14">
        <v>0.9</v>
      </c>
      <c r="G28" s="1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799</v>
      </c>
      <c r="C29" s="4" t="s">
        <v>22</v>
      </c>
      <c r="D29" s="4" t="s">
        <v>23</v>
      </c>
      <c r="E29" s="13" t="s">
        <v>53</v>
      </c>
      <c r="F29" s="14">
        <v>0.9</v>
      </c>
      <c r="G29" s="1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678</v>
      </c>
      <c r="C30" s="4" t="s">
        <v>44</v>
      </c>
      <c r="D30" s="4" t="s">
        <v>50</v>
      </c>
      <c r="E30" s="13" t="s">
        <v>53</v>
      </c>
      <c r="F30" s="14">
        <v>0.9</v>
      </c>
      <c r="G30" s="1">
        <v>2008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690</v>
      </c>
      <c r="C31" s="4" t="s">
        <v>20</v>
      </c>
      <c r="D31" s="4" t="s">
        <v>30</v>
      </c>
      <c r="E31" s="13" t="s">
        <v>53</v>
      </c>
      <c r="F31" s="14">
        <v>0.9</v>
      </c>
      <c r="G31" s="1">
        <v>2008</v>
      </c>
      <c r="I31" s="16">
        <f t="shared" si="2"/>
        <v>0.9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837</v>
      </c>
      <c r="C32" s="4" t="s">
        <v>20</v>
      </c>
      <c r="D32" s="4" t="s">
        <v>24</v>
      </c>
      <c r="E32" s="13" t="s">
        <v>53</v>
      </c>
      <c r="F32" s="18">
        <v>0.9</v>
      </c>
      <c r="G32" s="4">
        <v>2008</v>
      </c>
      <c r="I32" s="16">
        <f t="shared" si="2"/>
        <v>0.9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89.4</v>
      </c>
      <c r="J34" s="17">
        <f>+SUM(J5:J32)</f>
        <v>76.44999999999997</v>
      </c>
      <c r="K34" s="17">
        <f>+SUM(K5:K32)</f>
        <v>56.09999999999999</v>
      </c>
      <c r="L34" s="17">
        <f>+SUM(L5:L32)</f>
        <v>44.84999999999999</v>
      </c>
      <c r="M34" s="17">
        <f>+SUM(M5:M32)</f>
        <v>25.649999999999995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591</v>
      </c>
      <c r="C40" s="4" t="s">
        <v>20</v>
      </c>
      <c r="D40" s="4" t="s">
        <v>27</v>
      </c>
      <c r="E40" s="13" t="s">
        <v>85</v>
      </c>
      <c r="F40" s="14">
        <v>4.8</v>
      </c>
      <c r="G40" s="1">
        <v>2012</v>
      </c>
      <c r="I40" s="16">
        <f aca="true" t="shared" si="3" ref="I40:I46">+CEILING(IF($I$38&lt;=G40,F40*0.3,0),0.05)</f>
        <v>1.4500000000000002</v>
      </c>
      <c r="J40" s="16">
        <f aca="true" t="shared" si="4" ref="J40:J46">+CEILING(IF($J$38&lt;=G40,F40*0.3,0),0.05)</f>
        <v>1.4500000000000002</v>
      </c>
      <c r="K40" s="16">
        <f aca="true" t="shared" si="5" ref="K40:K46">+CEILING(IF($K$38&lt;=G40,F40*0.3,0),0.05)</f>
        <v>1.4500000000000002</v>
      </c>
      <c r="L40" s="16">
        <f aca="true" t="shared" si="6" ref="L40:L46">+CEILING(IF($L$38&lt;=G40,F40*0.3,0),0.05)</f>
        <v>1.4500000000000002</v>
      </c>
      <c r="M40" s="16">
        <f aca="true" t="shared" si="7" ref="M40:M46">+CEILING(IF($M$38&lt;=G40,F40*0.3,0),0.05)</f>
        <v>1.4500000000000002</v>
      </c>
    </row>
    <row r="41" spans="1:13" ht="12.75">
      <c r="A41" s="8">
        <v>2</v>
      </c>
      <c r="B41" s="3" t="s">
        <v>632</v>
      </c>
      <c r="C41" s="4" t="s">
        <v>21</v>
      </c>
      <c r="D41" s="4" t="s">
        <v>30</v>
      </c>
      <c r="E41" s="13" t="s">
        <v>85</v>
      </c>
      <c r="F41" s="14">
        <v>3.9</v>
      </c>
      <c r="G41" s="1">
        <v>2012</v>
      </c>
      <c r="I41" s="16">
        <f t="shared" si="3"/>
        <v>1.2000000000000002</v>
      </c>
      <c r="J41" s="16">
        <f t="shared" si="4"/>
        <v>1.2000000000000002</v>
      </c>
      <c r="K41" s="16">
        <f t="shared" si="5"/>
        <v>1.2000000000000002</v>
      </c>
      <c r="L41" s="16">
        <f t="shared" si="6"/>
        <v>1.2000000000000002</v>
      </c>
      <c r="M41" s="16">
        <f t="shared" si="7"/>
        <v>1.2000000000000002</v>
      </c>
    </row>
    <row r="42" spans="1:13" ht="12.75">
      <c r="A42" s="8">
        <v>3</v>
      </c>
      <c r="B42" s="3" t="s">
        <v>633</v>
      </c>
      <c r="C42" s="4" t="s">
        <v>41</v>
      </c>
      <c r="D42" s="4" t="s">
        <v>19</v>
      </c>
      <c r="E42" s="13" t="s">
        <v>85</v>
      </c>
      <c r="F42" s="18">
        <v>2</v>
      </c>
      <c r="G42" s="4">
        <v>2012</v>
      </c>
      <c r="I42" s="16">
        <f t="shared" si="3"/>
        <v>0.6000000000000001</v>
      </c>
      <c r="J42" s="16">
        <f t="shared" si="4"/>
        <v>0.6000000000000001</v>
      </c>
      <c r="K42" s="16">
        <f t="shared" si="5"/>
        <v>0.6000000000000001</v>
      </c>
      <c r="L42" s="16">
        <f t="shared" si="6"/>
        <v>0.6000000000000001</v>
      </c>
      <c r="M42" s="16">
        <f t="shared" si="7"/>
        <v>0.6000000000000001</v>
      </c>
    </row>
    <row r="43" spans="1:13" ht="12.75">
      <c r="A43" s="8">
        <v>4</v>
      </c>
      <c r="B43" s="3" t="s">
        <v>507</v>
      </c>
      <c r="C43" s="4" t="s">
        <v>20</v>
      </c>
      <c r="D43" s="4" t="s">
        <v>275</v>
      </c>
      <c r="E43" s="13" t="s">
        <v>85</v>
      </c>
      <c r="F43" s="14">
        <v>3.6</v>
      </c>
      <c r="G43" s="1">
        <v>2011</v>
      </c>
      <c r="I43" s="16">
        <f t="shared" si="3"/>
        <v>1.1</v>
      </c>
      <c r="J43" s="16">
        <f t="shared" si="4"/>
        <v>1.1</v>
      </c>
      <c r="K43" s="16">
        <f t="shared" si="5"/>
        <v>1.1</v>
      </c>
      <c r="L43" s="16">
        <f t="shared" si="6"/>
        <v>1.1</v>
      </c>
      <c r="M43" s="16">
        <f t="shared" si="7"/>
        <v>0</v>
      </c>
    </row>
    <row r="44" spans="1:13" ht="12.75">
      <c r="A44" s="8">
        <v>5</v>
      </c>
      <c r="B44" s="3" t="s">
        <v>481</v>
      </c>
      <c r="C44" s="4" t="s">
        <v>22</v>
      </c>
      <c r="D44" s="4" t="s">
        <v>38</v>
      </c>
      <c r="E44" s="13" t="s">
        <v>85</v>
      </c>
      <c r="F44" s="14">
        <v>3.45</v>
      </c>
      <c r="G44" s="1">
        <v>2011</v>
      </c>
      <c r="I44" s="16">
        <f t="shared" si="3"/>
        <v>1.05</v>
      </c>
      <c r="J44" s="16">
        <f t="shared" si="4"/>
        <v>1.05</v>
      </c>
      <c r="K44" s="16">
        <f t="shared" si="5"/>
        <v>1.05</v>
      </c>
      <c r="L44" s="16">
        <f t="shared" si="6"/>
        <v>1.05</v>
      </c>
      <c r="M44" s="16">
        <f t="shared" si="7"/>
        <v>0</v>
      </c>
    </row>
    <row r="45" spans="1:13" ht="12.75">
      <c r="A45" s="8">
        <v>6</v>
      </c>
      <c r="B45" s="35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86</v>
      </c>
      <c r="C46" s="22"/>
      <c r="D46" s="22"/>
      <c r="E46" s="22"/>
      <c r="F46" s="9"/>
      <c r="G46" s="10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5.4</v>
      </c>
      <c r="J48" s="12">
        <f>+SUM(J40:J47)</f>
        <v>5.4</v>
      </c>
      <c r="K48" s="12">
        <f>+SUM(K40:K47)</f>
        <v>5.4</v>
      </c>
      <c r="L48" s="12">
        <f>+SUM(L40:L47)</f>
        <v>5.4</v>
      </c>
      <c r="M48" s="12">
        <f>+SUM(M40:M47)</f>
        <v>3.2500000000000004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84" t="s">
        <v>55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2008</v>
      </c>
      <c r="J52" s="7">
        <f>+J$3</f>
        <v>2009</v>
      </c>
      <c r="K52" s="7">
        <f>+K$3</f>
        <v>2010</v>
      </c>
      <c r="L52" s="7">
        <f>+L$3</f>
        <v>2011</v>
      </c>
      <c r="M52" s="7">
        <f>+M$3</f>
        <v>2012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5" t="s">
        <v>177</v>
      </c>
      <c r="C54" s="4" t="s">
        <v>29</v>
      </c>
      <c r="D54" s="4" t="s">
        <v>33</v>
      </c>
      <c r="E54" s="13">
        <v>2008</v>
      </c>
      <c r="F54" s="14">
        <v>0.8</v>
      </c>
      <c r="G54" s="1">
        <v>2011</v>
      </c>
      <c r="I54" s="16">
        <f aca="true" t="shared" si="8" ref="I54:I65">+CEILING(IF($I$52=E54,F54,IF($I$52&lt;=G54,F54*0.3,0)),0.05)</f>
        <v>0.8</v>
      </c>
      <c r="J54" s="16">
        <f aca="true" t="shared" si="9" ref="J54:J65">+CEILING(IF($J$52&lt;=G54,F54*0.3,0),0.05)</f>
        <v>0.25</v>
      </c>
      <c r="K54" s="16">
        <f aca="true" t="shared" si="10" ref="K54:K65">+CEILING(IF($K$52&lt;=G54,F54*0.3,0),0.05)</f>
        <v>0.25</v>
      </c>
      <c r="L54" s="16">
        <f aca="true" t="shared" si="11" ref="L54:L65">+CEILING(IF($L$52&lt;=G54,F54*0.3,0),0.05)</f>
        <v>0.25</v>
      </c>
      <c r="M54" s="16">
        <f aca="true" t="shared" si="12" ref="M54:M65">CEILING(IF($M$52&lt;=G54,F54*0.3,0),0.05)</f>
        <v>0</v>
      </c>
    </row>
    <row r="55" spans="1:13" ht="12.75">
      <c r="A55" s="8">
        <v>2</v>
      </c>
      <c r="B55" s="21" t="s">
        <v>276</v>
      </c>
      <c r="C55" s="4" t="s">
        <v>22</v>
      </c>
      <c r="D55" s="4" t="s">
        <v>275</v>
      </c>
      <c r="E55" s="13">
        <v>2008</v>
      </c>
      <c r="F55" s="14">
        <v>7.65</v>
      </c>
      <c r="G55" s="1">
        <v>2010</v>
      </c>
      <c r="I55" s="16">
        <f t="shared" si="8"/>
        <v>7.65</v>
      </c>
      <c r="J55" s="16">
        <f t="shared" si="9"/>
        <v>2.3000000000000003</v>
      </c>
      <c r="K55" s="16">
        <f t="shared" si="10"/>
        <v>2.3000000000000003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342</v>
      </c>
      <c r="C56" s="4" t="s">
        <v>41</v>
      </c>
      <c r="D56" s="4" t="s">
        <v>40</v>
      </c>
      <c r="E56" s="13">
        <v>2007</v>
      </c>
      <c r="F56" s="14">
        <v>2.25</v>
      </c>
      <c r="G56" s="2">
        <v>2010</v>
      </c>
      <c r="I56" s="16">
        <f t="shared" si="8"/>
        <v>0.7000000000000001</v>
      </c>
      <c r="J56" s="16">
        <f t="shared" si="9"/>
        <v>0.7000000000000001</v>
      </c>
      <c r="K56" s="16">
        <f t="shared" si="10"/>
        <v>0.7000000000000001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191</v>
      </c>
      <c r="C57" s="4" t="s">
        <v>20</v>
      </c>
      <c r="D57" s="4" t="s">
        <v>275</v>
      </c>
      <c r="E57" s="13">
        <v>2007</v>
      </c>
      <c r="F57" s="14">
        <v>11.1</v>
      </c>
      <c r="G57" s="1">
        <v>2009</v>
      </c>
      <c r="I57" s="16">
        <f t="shared" si="8"/>
        <v>3.35</v>
      </c>
      <c r="J57" s="16">
        <f t="shared" si="9"/>
        <v>3.35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240</v>
      </c>
      <c r="C58" s="4" t="s">
        <v>41</v>
      </c>
      <c r="D58" s="4" t="s">
        <v>27</v>
      </c>
      <c r="E58" s="13">
        <v>2006</v>
      </c>
      <c r="F58" s="14">
        <v>3.35</v>
      </c>
      <c r="G58" s="1">
        <v>2009</v>
      </c>
      <c r="I58" s="16">
        <f t="shared" si="8"/>
        <v>1.05</v>
      </c>
      <c r="J58" s="16">
        <f t="shared" si="9"/>
        <v>1.05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8" t="s">
        <v>108</v>
      </c>
      <c r="C59" s="4" t="s">
        <v>41</v>
      </c>
      <c r="D59" s="4" t="s">
        <v>24</v>
      </c>
      <c r="E59" s="13">
        <v>2007</v>
      </c>
      <c r="F59" s="14">
        <v>3.45</v>
      </c>
      <c r="G59" s="1">
        <v>2008</v>
      </c>
      <c r="I59" s="16">
        <f t="shared" si="8"/>
        <v>1.05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133</v>
      </c>
      <c r="C60" s="4" t="s">
        <v>22</v>
      </c>
      <c r="D60" s="4" t="s">
        <v>60</v>
      </c>
      <c r="E60" s="13">
        <v>2004</v>
      </c>
      <c r="F60" s="14">
        <v>1.8</v>
      </c>
      <c r="G60" s="1">
        <v>2008</v>
      </c>
      <c r="I60" s="16">
        <f>+CEILING(IF($I$52=E60,F60,IF($I$52&lt;=G60,F60*0.3,0)),0.05)</f>
        <v>0.55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3" t="s">
        <v>750</v>
      </c>
      <c r="C61" s="4" t="s">
        <v>41</v>
      </c>
      <c r="D61" s="4" t="s">
        <v>48</v>
      </c>
      <c r="E61" s="13">
        <v>2008</v>
      </c>
      <c r="F61" s="14">
        <v>0.9</v>
      </c>
      <c r="G61" s="1">
        <v>2008</v>
      </c>
      <c r="I61" s="16">
        <f>+CEILING(IF($I$52=E61,F61,IF($I$52&lt;=G61,F61*0.3,0)),0.05)</f>
        <v>0.9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3" t="s">
        <v>264</v>
      </c>
      <c r="C62" s="4" t="s">
        <v>20</v>
      </c>
      <c r="D62" s="4" t="s">
        <v>51</v>
      </c>
      <c r="E62" s="13">
        <v>2008</v>
      </c>
      <c r="F62" s="14">
        <v>0.9</v>
      </c>
      <c r="G62" s="1">
        <v>2008</v>
      </c>
      <c r="I62" s="16">
        <f>+CEILING(IF($I$52=E62,F62,IF($I$52&lt;=G62,F62*0.3,0)),0.05)</f>
        <v>0.9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3" t="s">
        <v>787</v>
      </c>
      <c r="C63" s="4" t="s">
        <v>41</v>
      </c>
      <c r="D63" s="4" t="s">
        <v>26</v>
      </c>
      <c r="E63" s="13">
        <v>2008</v>
      </c>
      <c r="F63" s="18">
        <v>0.9</v>
      </c>
      <c r="G63" s="4">
        <v>2008</v>
      </c>
      <c r="I63" s="16">
        <f>+CEILING(IF($I$52=E63,F63,IF($I$52&lt;=G63,F63*0.3,0)),0.05)</f>
        <v>0.9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1:13" ht="12.75">
      <c r="A64" s="8">
        <v>11</v>
      </c>
      <c r="B64" s="21"/>
      <c r="D64" s="4"/>
      <c r="E64" s="13"/>
      <c r="F64" s="14"/>
      <c r="G64" s="1"/>
      <c r="I64" s="16">
        <f>+CEILING(IF($I$52=E64,F64,IF($I$52&lt;=G64,F64*0.3,0)),0.05)</f>
        <v>0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/>
      <c r="D65" s="4"/>
      <c r="E65" s="13"/>
      <c r="F65" s="14"/>
      <c r="G65" s="1"/>
      <c r="I65" s="16">
        <f t="shared" si="8"/>
        <v>0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9:13" ht="7.5" customHeight="1">
      <c r="I66" s="15"/>
      <c r="J66" s="15"/>
      <c r="K66" s="15"/>
      <c r="L66" s="15"/>
      <c r="M66" s="15"/>
    </row>
    <row r="67" spans="9:13" ht="12.75">
      <c r="I67" s="17">
        <f>+SUM(I54:I66)</f>
        <v>17.849999999999998</v>
      </c>
      <c r="J67" s="17">
        <f>+SUM(J54:J66)</f>
        <v>7.65</v>
      </c>
      <c r="K67" s="17">
        <f>+SUM(K54:K66)</f>
        <v>3.2500000000000004</v>
      </c>
      <c r="L67" s="17">
        <f>+SUM(L54:L66)</f>
        <v>0.25</v>
      </c>
      <c r="M67" s="17">
        <f>+SUM(M54:M66)</f>
        <v>0</v>
      </c>
    </row>
    <row r="68" spans="9:13" ht="12.75">
      <c r="I68" s="12"/>
      <c r="J68" s="12"/>
      <c r="K68" s="12"/>
      <c r="L68" s="12"/>
      <c r="M68" s="12"/>
    </row>
    <row r="69" spans="1:13" ht="15.75">
      <c r="A69" s="84" t="s">
        <v>56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</row>
    <row r="70" spans="9:13" ht="7.5" customHeight="1">
      <c r="I70" s="12"/>
      <c r="J70" s="12"/>
      <c r="K70" s="12"/>
      <c r="L70" s="12"/>
      <c r="M70" s="12"/>
    </row>
    <row r="71" spans="1:13" ht="12.75">
      <c r="A71" s="8"/>
      <c r="B71" s="5" t="s">
        <v>59</v>
      </c>
      <c r="C71" s="6"/>
      <c r="D71" s="6"/>
      <c r="E71" s="6"/>
      <c r="F71" s="6" t="s">
        <v>58</v>
      </c>
      <c r="G71" s="6" t="s">
        <v>57</v>
      </c>
      <c r="I71" s="7">
        <f>+I$3</f>
        <v>2008</v>
      </c>
      <c r="J71" s="7">
        <f>+J$3</f>
        <v>2009</v>
      </c>
      <c r="K71" s="7">
        <f>+K$3</f>
        <v>2010</v>
      </c>
      <c r="L71" s="7">
        <f>+L$3</f>
        <v>2011</v>
      </c>
      <c r="M71" s="7">
        <f>+M$3</f>
        <v>2012</v>
      </c>
    </row>
    <row r="72" spans="1:13" ht="7.5" customHeight="1">
      <c r="A72" s="8"/>
      <c r="I72" s="12"/>
      <c r="J72" s="12"/>
      <c r="K72" s="12"/>
      <c r="L72" s="12"/>
      <c r="M72" s="12"/>
    </row>
    <row r="73" spans="1:13" ht="12.75">
      <c r="A73" s="8">
        <v>1</v>
      </c>
      <c r="B73" s="82"/>
      <c r="C73" s="82"/>
      <c r="D73" s="82"/>
      <c r="E73" s="82"/>
      <c r="F73" s="18"/>
      <c r="G73" s="4"/>
      <c r="I73" s="30">
        <f>+F73</f>
        <v>0</v>
      </c>
      <c r="J73" s="30">
        <v>0</v>
      </c>
      <c r="K73" s="30">
        <v>0</v>
      </c>
      <c r="L73" s="30">
        <v>0</v>
      </c>
      <c r="M73" s="30">
        <v>0</v>
      </c>
    </row>
    <row r="74" spans="1:13" ht="12.75">
      <c r="A74" s="8">
        <v>2</v>
      </c>
      <c r="B74" s="82"/>
      <c r="C74" s="82"/>
      <c r="D74" s="82"/>
      <c r="E74" s="82"/>
      <c r="F74" s="18"/>
      <c r="G74" s="4"/>
      <c r="I74" s="30">
        <f>+F74</f>
        <v>0</v>
      </c>
      <c r="J74" s="30">
        <v>0</v>
      </c>
      <c r="K74" s="30">
        <v>0</v>
      </c>
      <c r="L74" s="30">
        <v>0</v>
      </c>
      <c r="M74" s="30">
        <v>0</v>
      </c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/>
      <c r="I76" s="12">
        <f>+SUM(I73:I75)</f>
        <v>0</v>
      </c>
      <c r="J76" s="12">
        <f>+SUM(J73:J75)</f>
        <v>0</v>
      </c>
      <c r="K76" s="12">
        <f>+SUM(K73:K75)</f>
        <v>0</v>
      </c>
      <c r="L76" s="12">
        <f>+SUM(L73:L75)</f>
        <v>0</v>
      </c>
      <c r="M76" s="12">
        <f>+SUM(M73:M75)</f>
        <v>0</v>
      </c>
    </row>
    <row r="77" spans="9:13" ht="12.75">
      <c r="I77" s="11"/>
      <c r="J77" s="11"/>
      <c r="K77" s="11"/>
      <c r="L77" s="11"/>
      <c r="M77" s="11"/>
    </row>
  </sheetData>
  <sheetProtection/>
  <mergeCells count="6">
    <mergeCell ref="B73:E73"/>
    <mergeCell ref="B74:E74"/>
    <mergeCell ref="A1:M1"/>
    <mergeCell ref="A36:M36"/>
    <mergeCell ref="A50:M50"/>
    <mergeCell ref="A69:M6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  <ignoredErrors>
    <ignoredError sqref="I76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546</v>
      </c>
      <c r="C5" s="4" t="s">
        <v>29</v>
      </c>
      <c r="D5" s="4" t="s">
        <v>35</v>
      </c>
      <c r="E5" s="13" t="s">
        <v>53</v>
      </c>
      <c r="F5" s="14">
        <v>15.4</v>
      </c>
      <c r="G5" s="1">
        <v>2012</v>
      </c>
      <c r="I5" s="16">
        <f aca="true" t="shared" si="0" ref="I5:M14">+IF($G5&gt;=I$3,$F5,0)</f>
        <v>15.4</v>
      </c>
      <c r="J5" s="16">
        <f t="shared" si="0"/>
        <v>15.4</v>
      </c>
      <c r="K5" s="16">
        <f t="shared" si="0"/>
        <v>15.4</v>
      </c>
      <c r="L5" s="16">
        <f t="shared" si="0"/>
        <v>15.4</v>
      </c>
      <c r="M5" s="16">
        <f t="shared" si="0"/>
        <v>15.4</v>
      </c>
    </row>
    <row r="6" spans="1:13" ht="12.75">
      <c r="A6" s="8">
        <v>2</v>
      </c>
      <c r="B6" s="21" t="s">
        <v>563</v>
      </c>
      <c r="C6" s="4" t="s">
        <v>22</v>
      </c>
      <c r="D6" s="4" t="s">
        <v>61</v>
      </c>
      <c r="E6" s="13" t="s">
        <v>53</v>
      </c>
      <c r="F6" s="14">
        <v>10.3</v>
      </c>
      <c r="G6" s="1">
        <v>2012</v>
      </c>
      <c r="I6" s="16">
        <f t="shared" si="0"/>
        <v>10.3</v>
      </c>
      <c r="J6" s="16">
        <f t="shared" si="0"/>
        <v>10.3</v>
      </c>
      <c r="K6" s="16">
        <f t="shared" si="0"/>
        <v>10.3</v>
      </c>
      <c r="L6" s="16">
        <f t="shared" si="0"/>
        <v>10.3</v>
      </c>
      <c r="M6" s="16">
        <f t="shared" si="0"/>
        <v>10.3</v>
      </c>
    </row>
    <row r="7" spans="1:13" ht="12.75">
      <c r="A7" s="8">
        <v>3</v>
      </c>
      <c r="B7" s="21" t="s">
        <v>550</v>
      </c>
      <c r="C7" s="4" t="s">
        <v>44</v>
      </c>
      <c r="D7" s="4" t="s">
        <v>38</v>
      </c>
      <c r="E7" s="13" t="s">
        <v>53</v>
      </c>
      <c r="F7" s="14">
        <v>6.3</v>
      </c>
      <c r="G7" s="1">
        <v>2012</v>
      </c>
      <c r="I7" s="16">
        <f t="shared" si="0"/>
        <v>6.3</v>
      </c>
      <c r="J7" s="16">
        <f t="shared" si="0"/>
        <v>6.3</v>
      </c>
      <c r="K7" s="16">
        <f t="shared" si="0"/>
        <v>6.3</v>
      </c>
      <c r="L7" s="16">
        <f t="shared" si="0"/>
        <v>6.3</v>
      </c>
      <c r="M7" s="16">
        <f t="shared" si="0"/>
        <v>6.3</v>
      </c>
    </row>
    <row r="8" spans="1:13" ht="12.75">
      <c r="A8" s="8">
        <v>4</v>
      </c>
      <c r="B8" s="27" t="s">
        <v>696</v>
      </c>
      <c r="C8" s="23" t="s">
        <v>20</v>
      </c>
      <c r="D8" s="23" t="s">
        <v>26</v>
      </c>
      <c r="E8" s="13" t="s">
        <v>53</v>
      </c>
      <c r="F8" s="25">
        <v>2.6</v>
      </c>
      <c r="G8" s="26">
        <v>2012</v>
      </c>
      <c r="I8" s="16">
        <f t="shared" si="0"/>
        <v>2.6</v>
      </c>
      <c r="J8" s="16">
        <f t="shared" si="0"/>
        <v>2.6</v>
      </c>
      <c r="K8" s="16">
        <f t="shared" si="0"/>
        <v>2.6</v>
      </c>
      <c r="L8" s="16">
        <f t="shared" si="0"/>
        <v>2.6</v>
      </c>
      <c r="M8" s="16">
        <f t="shared" si="0"/>
        <v>2.6</v>
      </c>
    </row>
    <row r="9" spans="1:13" ht="12.75">
      <c r="A9" s="8">
        <v>5</v>
      </c>
      <c r="B9" s="21" t="s">
        <v>692</v>
      </c>
      <c r="C9" s="4" t="s">
        <v>20</v>
      </c>
      <c r="D9" s="4" t="s">
        <v>52</v>
      </c>
      <c r="E9" s="13" t="s">
        <v>53</v>
      </c>
      <c r="F9" s="14">
        <v>2.15</v>
      </c>
      <c r="G9" s="1">
        <v>2012</v>
      </c>
      <c r="I9" s="16">
        <f t="shared" si="0"/>
        <v>2.15</v>
      </c>
      <c r="J9" s="16">
        <f t="shared" si="0"/>
        <v>2.15</v>
      </c>
      <c r="K9" s="16">
        <f t="shared" si="0"/>
        <v>2.15</v>
      </c>
      <c r="L9" s="16">
        <f t="shared" si="0"/>
        <v>2.15</v>
      </c>
      <c r="M9" s="16">
        <f t="shared" si="0"/>
        <v>2.15</v>
      </c>
    </row>
    <row r="10" spans="1:13" ht="12.75">
      <c r="A10" s="8">
        <v>6</v>
      </c>
      <c r="B10" s="21" t="s">
        <v>613</v>
      </c>
      <c r="C10" s="4" t="s">
        <v>20</v>
      </c>
      <c r="D10" s="4" t="s">
        <v>33</v>
      </c>
      <c r="E10" s="13" t="s">
        <v>53</v>
      </c>
      <c r="F10" s="14">
        <v>1.05</v>
      </c>
      <c r="G10" s="1">
        <v>2012</v>
      </c>
      <c r="I10" s="16">
        <f t="shared" si="0"/>
        <v>1.05</v>
      </c>
      <c r="J10" s="16">
        <f t="shared" si="0"/>
        <v>1.05</v>
      </c>
      <c r="K10" s="16">
        <f t="shared" si="0"/>
        <v>1.05</v>
      </c>
      <c r="L10" s="16">
        <f t="shared" si="0"/>
        <v>1.05</v>
      </c>
      <c r="M10" s="16">
        <f t="shared" si="0"/>
        <v>1.05</v>
      </c>
    </row>
    <row r="11" spans="1:13" ht="12.75">
      <c r="A11" s="8">
        <v>7</v>
      </c>
      <c r="B11" s="21" t="s">
        <v>311</v>
      </c>
      <c r="C11" s="4" t="s">
        <v>20</v>
      </c>
      <c r="D11" s="4" t="s">
        <v>40</v>
      </c>
      <c r="E11" s="13" t="s">
        <v>53</v>
      </c>
      <c r="F11" s="14">
        <v>7</v>
      </c>
      <c r="G11" s="2">
        <v>2010</v>
      </c>
      <c r="I11" s="16">
        <f t="shared" si="0"/>
        <v>7</v>
      </c>
      <c r="J11" s="16">
        <f t="shared" si="0"/>
        <v>7</v>
      </c>
      <c r="K11" s="16">
        <f t="shared" si="0"/>
        <v>7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614</v>
      </c>
      <c r="C12" s="4" t="s">
        <v>34</v>
      </c>
      <c r="D12" s="4" t="s">
        <v>36</v>
      </c>
      <c r="E12" s="13" t="s">
        <v>53</v>
      </c>
      <c r="F12" s="14">
        <v>0.9</v>
      </c>
      <c r="G12" s="1">
        <v>2010</v>
      </c>
      <c r="I12" s="16">
        <f t="shared" si="0"/>
        <v>0.9</v>
      </c>
      <c r="J12" s="16">
        <f t="shared" si="0"/>
        <v>0.9</v>
      </c>
      <c r="K12" s="16">
        <f t="shared" si="0"/>
        <v>0.9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218</v>
      </c>
      <c r="C13" s="4" t="s">
        <v>18</v>
      </c>
      <c r="D13" s="4" t="s">
        <v>39</v>
      </c>
      <c r="E13" s="13" t="s">
        <v>53</v>
      </c>
      <c r="F13" s="14">
        <v>5.1</v>
      </c>
      <c r="G13" s="1">
        <v>2009</v>
      </c>
      <c r="I13" s="16">
        <f t="shared" si="0"/>
        <v>5.1</v>
      </c>
      <c r="J13" s="16">
        <f t="shared" si="0"/>
        <v>5.1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8" t="s">
        <v>234</v>
      </c>
      <c r="C14" s="4" t="s">
        <v>20</v>
      </c>
      <c r="D14" s="4" t="s">
        <v>23</v>
      </c>
      <c r="E14" s="4" t="s">
        <v>53</v>
      </c>
      <c r="F14" s="9">
        <v>1.9</v>
      </c>
      <c r="G14" s="10">
        <v>2009</v>
      </c>
      <c r="I14" s="16">
        <f t="shared" si="0"/>
        <v>1.9</v>
      </c>
      <c r="J14" s="16">
        <f t="shared" si="0"/>
        <v>1.9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225</v>
      </c>
      <c r="C15" s="4" t="s">
        <v>20</v>
      </c>
      <c r="D15" s="4" t="s">
        <v>46</v>
      </c>
      <c r="E15" s="13" t="s">
        <v>53</v>
      </c>
      <c r="F15" s="14">
        <v>1.15</v>
      </c>
      <c r="G15" s="1">
        <v>2009</v>
      </c>
      <c r="I15" s="16">
        <f aca="true" t="shared" si="1" ref="I15:M24">+IF($G15&gt;=I$3,$F15,0)</f>
        <v>1.15</v>
      </c>
      <c r="J15" s="16">
        <f t="shared" si="1"/>
        <v>1.15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227</v>
      </c>
      <c r="C16" s="4" t="s">
        <v>20</v>
      </c>
      <c r="D16" s="4" t="s">
        <v>60</v>
      </c>
      <c r="E16" s="13" t="s">
        <v>53</v>
      </c>
      <c r="F16" s="14">
        <v>1.1</v>
      </c>
      <c r="G16" s="1">
        <v>2009</v>
      </c>
      <c r="I16" s="16">
        <f t="shared" si="1"/>
        <v>1.1</v>
      </c>
      <c r="J16" s="16">
        <f t="shared" si="1"/>
        <v>1.1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668</v>
      </c>
      <c r="C17" s="4" t="s">
        <v>41</v>
      </c>
      <c r="D17" s="4" t="s">
        <v>42</v>
      </c>
      <c r="E17" s="13" t="s">
        <v>53</v>
      </c>
      <c r="F17" s="14">
        <v>0.9</v>
      </c>
      <c r="G17" s="2">
        <v>2009</v>
      </c>
      <c r="I17" s="16">
        <f t="shared" si="1"/>
        <v>0.9</v>
      </c>
      <c r="J17" s="16">
        <f t="shared" si="1"/>
        <v>0.9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673</v>
      </c>
      <c r="C18" s="4" t="s">
        <v>41</v>
      </c>
      <c r="D18" s="4" t="s">
        <v>37</v>
      </c>
      <c r="E18" s="13" t="s">
        <v>53</v>
      </c>
      <c r="F18" s="14">
        <v>0.9</v>
      </c>
      <c r="G18" s="1">
        <v>2009</v>
      </c>
      <c r="I18" s="16">
        <f t="shared" si="1"/>
        <v>0.9</v>
      </c>
      <c r="J18" s="16">
        <f t="shared" si="1"/>
        <v>0.9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121</v>
      </c>
      <c r="C19" s="4" t="s">
        <v>20</v>
      </c>
      <c r="D19" s="4" t="s">
        <v>33</v>
      </c>
      <c r="E19" s="13" t="s">
        <v>53</v>
      </c>
      <c r="F19" s="14">
        <v>7.55</v>
      </c>
      <c r="G19" s="1">
        <v>2008</v>
      </c>
      <c r="I19" s="16">
        <f t="shared" si="1"/>
        <v>7.55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609</v>
      </c>
      <c r="C20" s="4" t="s">
        <v>21</v>
      </c>
      <c r="D20" s="4" t="s">
        <v>35</v>
      </c>
      <c r="E20" s="13" t="s">
        <v>53</v>
      </c>
      <c r="F20" s="14">
        <v>4.95</v>
      </c>
      <c r="G20" s="1">
        <v>2008</v>
      </c>
      <c r="I20" s="16">
        <f t="shared" si="1"/>
        <v>4.95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8" t="s">
        <v>615</v>
      </c>
      <c r="C21" s="4" t="s">
        <v>41</v>
      </c>
      <c r="D21" s="4" t="s">
        <v>61</v>
      </c>
      <c r="E21" s="4" t="s">
        <v>53</v>
      </c>
      <c r="F21" s="9">
        <v>4.55</v>
      </c>
      <c r="G21" s="10">
        <v>2008</v>
      </c>
      <c r="I21" s="16">
        <f t="shared" si="1"/>
        <v>4.55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618</v>
      </c>
      <c r="C22" s="4" t="s">
        <v>41</v>
      </c>
      <c r="D22" s="4" t="s">
        <v>51</v>
      </c>
      <c r="E22" s="13" t="s">
        <v>53</v>
      </c>
      <c r="F22" s="14">
        <v>3.7</v>
      </c>
      <c r="G22" s="1">
        <v>2008</v>
      </c>
      <c r="I22" s="16">
        <f t="shared" si="1"/>
        <v>3.7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617</v>
      </c>
      <c r="C23" s="4" t="s">
        <v>22</v>
      </c>
      <c r="D23" s="4" t="s">
        <v>27</v>
      </c>
      <c r="E23" s="13" t="s">
        <v>53</v>
      </c>
      <c r="F23" s="14">
        <v>3.65</v>
      </c>
      <c r="G23" s="1">
        <v>2008</v>
      </c>
      <c r="I23" s="16">
        <f t="shared" si="1"/>
        <v>3.65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612</v>
      </c>
      <c r="C24" s="13" t="s">
        <v>18</v>
      </c>
      <c r="D24" s="13" t="s">
        <v>23</v>
      </c>
      <c r="E24" s="13" t="s">
        <v>53</v>
      </c>
      <c r="F24" s="14">
        <v>1.85</v>
      </c>
      <c r="G24" s="1">
        <v>2008</v>
      </c>
      <c r="I24" s="16">
        <f t="shared" si="1"/>
        <v>1.85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857</v>
      </c>
      <c r="C25" s="4" t="s">
        <v>44</v>
      </c>
      <c r="D25" s="4" t="s">
        <v>186</v>
      </c>
      <c r="E25" s="13" t="s">
        <v>53</v>
      </c>
      <c r="F25" s="14">
        <v>0.9</v>
      </c>
      <c r="G25" s="1">
        <v>2008</v>
      </c>
      <c r="I25" s="16">
        <f aca="true" t="shared" si="2" ref="I25:M32">+IF($G25&gt;=I$3,$F25,0)</f>
        <v>0.9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858</v>
      </c>
      <c r="C26" s="4" t="s">
        <v>22</v>
      </c>
      <c r="D26" s="4" t="s">
        <v>23</v>
      </c>
      <c r="E26" s="13" t="s">
        <v>53</v>
      </c>
      <c r="F26" s="14">
        <v>0.9</v>
      </c>
      <c r="G26" s="1">
        <v>2008</v>
      </c>
      <c r="I26" s="16">
        <f t="shared" si="2"/>
        <v>0.9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7" t="s">
        <v>700</v>
      </c>
      <c r="C27" s="4" t="s">
        <v>20</v>
      </c>
      <c r="D27" s="4" t="s">
        <v>23</v>
      </c>
      <c r="E27" s="13" t="s">
        <v>53</v>
      </c>
      <c r="F27" s="14">
        <v>0.9</v>
      </c>
      <c r="G27" s="1">
        <v>2008</v>
      </c>
      <c r="I27" s="16">
        <f t="shared" si="2"/>
        <v>0.9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811</v>
      </c>
      <c r="C28" s="4" t="s">
        <v>22</v>
      </c>
      <c r="D28" s="4" t="s">
        <v>19</v>
      </c>
      <c r="E28" s="13" t="s">
        <v>53</v>
      </c>
      <c r="F28" s="14">
        <v>0.9</v>
      </c>
      <c r="G28" s="1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7" t="s">
        <v>730</v>
      </c>
      <c r="C29" s="4" t="s">
        <v>22</v>
      </c>
      <c r="D29" s="4" t="s">
        <v>28</v>
      </c>
      <c r="E29" s="13" t="s">
        <v>53</v>
      </c>
      <c r="F29" s="14">
        <v>0.9</v>
      </c>
      <c r="G29" s="1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15" t="s">
        <v>810</v>
      </c>
      <c r="C30" s="4" t="s">
        <v>18</v>
      </c>
      <c r="D30" s="4" t="s">
        <v>47</v>
      </c>
      <c r="E30" s="13" t="s">
        <v>53</v>
      </c>
      <c r="F30" s="14">
        <v>0.9</v>
      </c>
      <c r="G30" s="1">
        <v>2008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15" t="s">
        <v>850</v>
      </c>
      <c r="C31" s="4" t="s">
        <v>41</v>
      </c>
      <c r="D31" s="4" t="s">
        <v>31</v>
      </c>
      <c r="E31" s="13" t="s">
        <v>53</v>
      </c>
      <c r="F31" s="14">
        <v>0.9</v>
      </c>
      <c r="G31" s="1">
        <v>2008</v>
      </c>
      <c r="I31" s="16">
        <f t="shared" si="2"/>
        <v>0.9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113</v>
      </c>
      <c r="C32" s="4" t="s">
        <v>44</v>
      </c>
      <c r="D32" s="4" t="s">
        <v>28</v>
      </c>
      <c r="E32" s="4" t="s">
        <v>53</v>
      </c>
      <c r="F32" s="9">
        <v>0.9</v>
      </c>
      <c r="G32" s="10">
        <v>2008</v>
      </c>
      <c r="I32" s="16">
        <f t="shared" si="2"/>
        <v>0.9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90.20000000000005</v>
      </c>
      <c r="J34" s="17">
        <f>+SUM(J5:J32)</f>
        <v>56.74999999999999</v>
      </c>
      <c r="K34" s="17">
        <f>+SUM(K5:K32)</f>
        <v>45.699999999999996</v>
      </c>
      <c r="L34" s="17">
        <f>+SUM(L5:L32)</f>
        <v>37.8</v>
      </c>
      <c r="M34" s="17">
        <f>+SUM(M5:M32)</f>
        <v>37.8</v>
      </c>
    </row>
    <row r="35" spans="9:13" ht="12.75">
      <c r="I35" s="17"/>
      <c r="J35" s="17"/>
      <c r="K35" s="17"/>
      <c r="L35" s="17"/>
      <c r="M35" s="17"/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691</v>
      </c>
      <c r="C40" s="4" t="s">
        <v>22</v>
      </c>
      <c r="D40" s="4" t="s">
        <v>25</v>
      </c>
      <c r="E40" s="13" t="s">
        <v>85</v>
      </c>
      <c r="F40" s="14">
        <v>4.85</v>
      </c>
      <c r="G40" s="1">
        <v>2012</v>
      </c>
      <c r="I40" s="16">
        <f aca="true" t="shared" si="3" ref="I40:I45">+CEILING(IF($I$38&lt;=G40,F40*0.3,0),0.05)</f>
        <v>1.5</v>
      </c>
      <c r="J40" s="16">
        <f aca="true" t="shared" si="4" ref="J40:J45">+CEILING(IF($J$38&lt;=G40,F40*0.3,0),0.05)</f>
        <v>1.5</v>
      </c>
      <c r="K40" s="16">
        <f aca="true" t="shared" si="5" ref="K40:K45">+CEILING(IF($K$38&lt;=G40,F40*0.3,0),0.05)</f>
        <v>1.5</v>
      </c>
      <c r="L40" s="16">
        <f aca="true" t="shared" si="6" ref="L40:L45">+CEILING(IF($L$38&lt;=G40,F40*0.3,0),0.05)</f>
        <v>1.5</v>
      </c>
      <c r="M40" s="16">
        <f aca="true" t="shared" si="7" ref="M40:M45">+CEILING(IF($M$38&lt;=G40,F40*0.3,0),0.05)</f>
        <v>1.5</v>
      </c>
    </row>
    <row r="41" spans="1:13" ht="12.75">
      <c r="A41" s="8">
        <v>2</v>
      </c>
      <c r="B41" s="15" t="s">
        <v>721</v>
      </c>
      <c r="C41" s="23" t="s">
        <v>20</v>
      </c>
      <c r="D41" s="23" t="s">
        <v>23</v>
      </c>
      <c r="E41" s="13" t="s">
        <v>85</v>
      </c>
      <c r="F41" s="25">
        <v>3.1</v>
      </c>
      <c r="G41" s="26">
        <v>2012</v>
      </c>
      <c r="I41" s="16">
        <f t="shared" si="3"/>
        <v>0.9500000000000001</v>
      </c>
      <c r="J41" s="16">
        <f t="shared" si="4"/>
        <v>0.9500000000000001</v>
      </c>
      <c r="K41" s="16">
        <f t="shared" si="5"/>
        <v>0.9500000000000001</v>
      </c>
      <c r="L41" s="16">
        <f t="shared" si="6"/>
        <v>0.9500000000000001</v>
      </c>
      <c r="M41" s="16">
        <f t="shared" si="7"/>
        <v>0.9500000000000001</v>
      </c>
    </row>
    <row r="42" spans="1:13" ht="12.75">
      <c r="A42" s="8">
        <v>3</v>
      </c>
      <c r="B42" s="15" t="s">
        <v>693</v>
      </c>
      <c r="C42" s="4" t="s">
        <v>22</v>
      </c>
      <c r="D42" s="4" t="s">
        <v>26</v>
      </c>
      <c r="E42" s="13" t="s">
        <v>85</v>
      </c>
      <c r="F42" s="14">
        <v>0.9</v>
      </c>
      <c r="G42" s="1">
        <v>2012</v>
      </c>
      <c r="I42" s="16">
        <f t="shared" si="3"/>
        <v>0.30000000000000004</v>
      </c>
      <c r="J42" s="16">
        <f t="shared" si="4"/>
        <v>0.30000000000000004</v>
      </c>
      <c r="K42" s="16">
        <f t="shared" si="5"/>
        <v>0.30000000000000004</v>
      </c>
      <c r="L42" s="16">
        <f t="shared" si="6"/>
        <v>0.30000000000000004</v>
      </c>
      <c r="M42" s="16">
        <f t="shared" si="7"/>
        <v>0.30000000000000004</v>
      </c>
    </row>
    <row r="43" spans="1:13" ht="12.75">
      <c r="A43" s="8">
        <v>4</v>
      </c>
      <c r="B43" s="15" t="s">
        <v>694</v>
      </c>
      <c r="C43" s="4" t="s">
        <v>21</v>
      </c>
      <c r="D43" s="4" t="s">
        <v>36</v>
      </c>
      <c r="E43" s="13" t="s">
        <v>85</v>
      </c>
      <c r="F43" s="14">
        <v>0.9</v>
      </c>
      <c r="G43" s="1">
        <v>2012</v>
      </c>
      <c r="I43" s="16">
        <f t="shared" si="3"/>
        <v>0.30000000000000004</v>
      </c>
      <c r="J43" s="16">
        <f t="shared" si="4"/>
        <v>0.30000000000000004</v>
      </c>
      <c r="K43" s="16">
        <f t="shared" si="5"/>
        <v>0.30000000000000004</v>
      </c>
      <c r="L43" s="16">
        <f t="shared" si="6"/>
        <v>0.30000000000000004</v>
      </c>
      <c r="M43" s="16">
        <f t="shared" si="7"/>
        <v>0.30000000000000004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3.05</v>
      </c>
      <c r="J47" s="12">
        <f>+SUM(J40:J46)</f>
        <v>3.05</v>
      </c>
      <c r="K47" s="12">
        <f>+SUM(K40:K46)</f>
        <v>3.05</v>
      </c>
      <c r="L47" s="12">
        <f>+SUM(L40:L46)</f>
        <v>3.05</v>
      </c>
      <c r="M47" s="12">
        <f>+SUM(M40:M46)</f>
        <v>3.05</v>
      </c>
    </row>
    <row r="48" spans="9:13" ht="12.75">
      <c r="I48" s="17"/>
      <c r="J48" s="17"/>
      <c r="K48" s="17"/>
      <c r="L48" s="17"/>
      <c r="M48" s="17"/>
    </row>
    <row r="49" spans="1:13" ht="15.75">
      <c r="A49" s="84" t="s">
        <v>55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2008</v>
      </c>
      <c r="J51" s="7">
        <f>+J$3</f>
        <v>2009</v>
      </c>
      <c r="K51" s="7">
        <f>+K$3</f>
        <v>2010</v>
      </c>
      <c r="L51" s="7">
        <f>+L$3</f>
        <v>2011</v>
      </c>
      <c r="M51" s="7">
        <f>+M$3</f>
        <v>2012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616</v>
      </c>
      <c r="C53" s="4" t="s">
        <v>44</v>
      </c>
      <c r="D53" s="4" t="s">
        <v>43</v>
      </c>
      <c r="E53" s="13">
        <v>2008</v>
      </c>
      <c r="F53" s="14">
        <v>0.9</v>
      </c>
      <c r="G53" s="1">
        <v>2012</v>
      </c>
      <c r="I53" s="16">
        <f aca="true" t="shared" si="8" ref="I53:I60">+CEILING(IF($I$51=E53,F53,IF($I$51&lt;=G53,F53*0.3,0)),0.05)</f>
        <v>0.9</v>
      </c>
      <c r="J53" s="16">
        <f aca="true" t="shared" si="9" ref="J53:J60">+CEILING(IF($J$51&lt;=G53,F53*0.3,0),0.05)</f>
        <v>0.30000000000000004</v>
      </c>
      <c r="K53" s="16">
        <f aca="true" t="shared" si="10" ref="K53:K60">+CEILING(IF($K$51&lt;=G53,F53*0.3,0),0.05)</f>
        <v>0.30000000000000004</v>
      </c>
      <c r="L53" s="16">
        <f aca="true" t="shared" si="11" ref="L53:L60">+CEILING(IF($L$51&lt;=G53,F53*0.3,0),0.05)</f>
        <v>0.30000000000000004</v>
      </c>
      <c r="M53" s="16">
        <f aca="true" t="shared" si="12" ref="M53:M60">CEILING(IF($M$51&lt;=G53,F53*0.3,0),0.05)</f>
        <v>0.30000000000000004</v>
      </c>
    </row>
    <row r="54" spans="1:13" ht="12.75">
      <c r="A54" s="8">
        <v>2</v>
      </c>
      <c r="B54" s="21" t="s">
        <v>229</v>
      </c>
      <c r="C54" s="4" t="s">
        <v>22</v>
      </c>
      <c r="D54" s="4" t="s">
        <v>52</v>
      </c>
      <c r="E54" s="13">
        <v>2007</v>
      </c>
      <c r="F54" s="14">
        <v>1.4</v>
      </c>
      <c r="G54" s="1">
        <v>2009</v>
      </c>
      <c r="I54" s="16">
        <f t="shared" si="8"/>
        <v>0.45</v>
      </c>
      <c r="J54" s="16">
        <f t="shared" si="9"/>
        <v>0.45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610</v>
      </c>
      <c r="C55" s="4" t="s">
        <v>41</v>
      </c>
      <c r="D55" s="4" t="s">
        <v>54</v>
      </c>
      <c r="E55" s="13">
        <v>2008</v>
      </c>
      <c r="F55" s="14">
        <v>5.7</v>
      </c>
      <c r="G55" s="1">
        <v>2008</v>
      </c>
      <c r="I55" s="16">
        <f t="shared" si="8"/>
        <v>5.7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3" t="s">
        <v>783</v>
      </c>
      <c r="C56" s="4" t="s">
        <v>22</v>
      </c>
      <c r="D56" s="4" t="s">
        <v>46</v>
      </c>
      <c r="E56" s="4">
        <v>2008</v>
      </c>
      <c r="F56" s="9">
        <v>0.9</v>
      </c>
      <c r="G56" s="10">
        <v>2008</v>
      </c>
      <c r="I56" s="16">
        <f t="shared" si="8"/>
        <v>0.9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7" t="s">
        <v>764</v>
      </c>
      <c r="C57" s="4" t="s">
        <v>29</v>
      </c>
      <c r="D57" s="4" t="s">
        <v>38</v>
      </c>
      <c r="E57" s="13">
        <v>2008</v>
      </c>
      <c r="F57" s="14">
        <v>0.9</v>
      </c>
      <c r="G57" s="1">
        <v>2008</v>
      </c>
      <c r="I57" s="16">
        <f t="shared" si="8"/>
        <v>0.9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 t="s">
        <v>611</v>
      </c>
      <c r="C58" s="4" t="s">
        <v>34</v>
      </c>
      <c r="D58" s="4" t="s">
        <v>51</v>
      </c>
      <c r="E58" s="13">
        <v>2008</v>
      </c>
      <c r="F58" s="14">
        <v>0.9</v>
      </c>
      <c r="G58" s="1">
        <v>2008</v>
      </c>
      <c r="I58" s="16">
        <f t="shared" si="8"/>
        <v>0.9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3" t="s">
        <v>803</v>
      </c>
      <c r="C59" s="4" t="s">
        <v>22</v>
      </c>
      <c r="D59" s="4" t="s">
        <v>36</v>
      </c>
      <c r="E59" s="4">
        <v>2008</v>
      </c>
      <c r="F59" s="9">
        <v>0.9</v>
      </c>
      <c r="G59" s="10">
        <v>2008</v>
      </c>
      <c r="I59" s="16">
        <f t="shared" si="8"/>
        <v>0.9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B60" s="27" t="s">
        <v>765</v>
      </c>
      <c r="C60" s="4" t="s">
        <v>22</v>
      </c>
      <c r="D60" s="4" t="s">
        <v>61</v>
      </c>
      <c r="E60" s="13">
        <v>2008</v>
      </c>
      <c r="F60" s="14">
        <v>0.9</v>
      </c>
      <c r="G60" s="1">
        <v>2008</v>
      </c>
      <c r="I60" s="16">
        <f t="shared" si="8"/>
        <v>0.9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9</v>
      </c>
      <c r="B61" s="21" t="s">
        <v>345</v>
      </c>
      <c r="C61" s="4" t="s">
        <v>22</v>
      </c>
      <c r="D61" s="4" t="s">
        <v>23</v>
      </c>
      <c r="E61" s="13">
        <v>2007</v>
      </c>
      <c r="F61" s="14">
        <v>0.75</v>
      </c>
      <c r="G61" s="1">
        <v>2008</v>
      </c>
      <c r="I61" s="16">
        <f>+CEILING(IF($I$51=E61,F61,IF($I$51&lt;=G61,F61*0.3,0)),0.05)</f>
        <v>0.25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21"/>
      <c r="D62" s="4"/>
      <c r="E62" s="13"/>
      <c r="F62" s="14"/>
      <c r="G62" s="1"/>
      <c r="I62" s="16">
        <f>+CEILING(IF($I$51=E62,F62,IF($I$51&lt;=G62,F62*0.3,0)),0.05)</f>
        <v>0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11.800000000000002</v>
      </c>
      <c r="J64" s="17">
        <f>+SUM(J53:J63)</f>
        <v>0.75</v>
      </c>
      <c r="K64" s="17">
        <f>+SUM(K53:K63)</f>
        <v>0.30000000000000004</v>
      </c>
      <c r="L64" s="17">
        <f>+SUM(L53:L63)</f>
        <v>0.30000000000000004</v>
      </c>
      <c r="M64" s="17">
        <f>+SUM(M53:M63)</f>
        <v>0.30000000000000004</v>
      </c>
    </row>
    <row r="65" spans="9:13" ht="12.75">
      <c r="I65" s="12"/>
      <c r="J65" s="12"/>
      <c r="K65" s="12"/>
      <c r="L65" s="12"/>
      <c r="M65" s="12"/>
    </row>
    <row r="66" spans="1:13" ht="15.75">
      <c r="A66" s="84" t="s">
        <v>56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59</v>
      </c>
      <c r="C68" s="6"/>
      <c r="D68" s="6"/>
      <c r="E68" s="6"/>
      <c r="F68" s="6" t="s">
        <v>58</v>
      </c>
      <c r="G68" s="6" t="s">
        <v>57</v>
      </c>
      <c r="I68" s="7">
        <f>+I$3</f>
        <v>2008</v>
      </c>
      <c r="J68" s="7">
        <f>+J$3</f>
        <v>2009</v>
      </c>
      <c r="K68" s="7">
        <f>+K$3</f>
        <v>2010</v>
      </c>
      <c r="L68" s="7">
        <f>+L$3</f>
        <v>2011</v>
      </c>
      <c r="M68" s="7">
        <f>+M$3</f>
        <v>2012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82"/>
      <c r="C70" s="82"/>
      <c r="D70" s="82"/>
      <c r="E70" s="82"/>
      <c r="I70" s="20"/>
      <c r="J70" s="20"/>
      <c r="K70" s="20"/>
      <c r="L70" s="20"/>
      <c r="M70" s="20"/>
    </row>
    <row r="71" spans="1:13" ht="12.75">
      <c r="A71" s="8">
        <v>2</v>
      </c>
      <c r="B71" s="82"/>
      <c r="C71" s="82"/>
      <c r="D71" s="82"/>
      <c r="E71" s="82"/>
      <c r="I71" s="20"/>
      <c r="J71" s="20"/>
      <c r="K71" s="20"/>
      <c r="L71" s="20"/>
      <c r="M71" s="20"/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654</v>
      </c>
      <c r="C5" s="4" t="s">
        <v>20</v>
      </c>
      <c r="D5" s="4" t="s">
        <v>38</v>
      </c>
      <c r="E5" s="13" t="s">
        <v>53</v>
      </c>
      <c r="F5" s="9">
        <v>7.55</v>
      </c>
      <c r="G5" s="10">
        <v>2012</v>
      </c>
      <c r="I5" s="16">
        <f aca="true" t="shared" si="0" ref="I5:M14">+IF($G5&gt;=I$3,$F5,0)</f>
        <v>7.55</v>
      </c>
      <c r="J5" s="16">
        <f t="shared" si="0"/>
        <v>7.55</v>
      </c>
      <c r="K5" s="16">
        <f t="shared" si="0"/>
        <v>7.55</v>
      </c>
      <c r="L5" s="16">
        <f t="shared" si="0"/>
        <v>7.55</v>
      </c>
      <c r="M5" s="16">
        <f t="shared" si="0"/>
        <v>7.55</v>
      </c>
    </row>
    <row r="6" spans="1:13" ht="12.75">
      <c r="A6" s="8">
        <v>2</v>
      </c>
      <c r="B6" s="28" t="s">
        <v>596</v>
      </c>
      <c r="C6" s="4" t="s">
        <v>41</v>
      </c>
      <c r="D6" s="4" t="s">
        <v>49</v>
      </c>
      <c r="E6" s="13" t="s">
        <v>53</v>
      </c>
      <c r="F6" s="18">
        <v>6.6</v>
      </c>
      <c r="G6" s="4">
        <v>2012</v>
      </c>
      <c r="I6" s="16">
        <f t="shared" si="0"/>
        <v>6.6</v>
      </c>
      <c r="J6" s="16">
        <f t="shared" si="0"/>
        <v>6.6</v>
      </c>
      <c r="K6" s="16">
        <f t="shared" si="0"/>
        <v>6.6</v>
      </c>
      <c r="L6" s="16">
        <f t="shared" si="0"/>
        <v>6.6</v>
      </c>
      <c r="M6" s="16">
        <f t="shared" si="0"/>
        <v>6.6</v>
      </c>
    </row>
    <row r="7" spans="1:13" ht="12.75">
      <c r="A7" s="8">
        <v>3</v>
      </c>
      <c r="B7" s="15" t="s">
        <v>395</v>
      </c>
      <c r="C7" s="4" t="s">
        <v>20</v>
      </c>
      <c r="D7" s="4" t="s">
        <v>36</v>
      </c>
      <c r="E7" s="13" t="s">
        <v>53</v>
      </c>
      <c r="F7" s="16">
        <v>8.7</v>
      </c>
      <c r="G7" s="13">
        <v>2011</v>
      </c>
      <c r="I7" s="16">
        <f t="shared" si="0"/>
        <v>8.7</v>
      </c>
      <c r="J7" s="16">
        <f t="shared" si="0"/>
        <v>8.7</v>
      </c>
      <c r="K7" s="16">
        <f t="shared" si="0"/>
        <v>8.7</v>
      </c>
      <c r="L7" s="16">
        <f t="shared" si="0"/>
        <v>8.7</v>
      </c>
      <c r="M7" s="16">
        <f t="shared" si="0"/>
        <v>0</v>
      </c>
    </row>
    <row r="8" spans="1:13" ht="12.75">
      <c r="A8" s="8">
        <v>4</v>
      </c>
      <c r="B8" s="28" t="s">
        <v>432</v>
      </c>
      <c r="C8" s="4" t="s">
        <v>44</v>
      </c>
      <c r="D8" s="4" t="s">
        <v>51</v>
      </c>
      <c r="E8" s="13" t="s">
        <v>53</v>
      </c>
      <c r="F8" s="14">
        <v>5.15</v>
      </c>
      <c r="G8" s="1">
        <v>2011</v>
      </c>
      <c r="I8" s="16">
        <f t="shared" si="0"/>
        <v>5.15</v>
      </c>
      <c r="J8" s="16">
        <f t="shared" si="0"/>
        <v>5.15</v>
      </c>
      <c r="K8" s="16">
        <f t="shared" si="0"/>
        <v>5.15</v>
      </c>
      <c r="L8" s="16">
        <f t="shared" si="0"/>
        <v>5.15</v>
      </c>
      <c r="M8" s="16">
        <f t="shared" si="0"/>
        <v>0</v>
      </c>
    </row>
    <row r="9" spans="1:13" ht="12.75">
      <c r="A9" s="8">
        <v>5</v>
      </c>
      <c r="B9" s="3" t="s">
        <v>415</v>
      </c>
      <c r="C9" s="4" t="s">
        <v>21</v>
      </c>
      <c r="D9" s="4" t="s">
        <v>30</v>
      </c>
      <c r="E9" s="13" t="s">
        <v>53</v>
      </c>
      <c r="F9" s="14">
        <v>4.15</v>
      </c>
      <c r="G9" s="1">
        <v>2011</v>
      </c>
      <c r="I9" s="16">
        <f t="shared" si="0"/>
        <v>4.15</v>
      </c>
      <c r="J9" s="16">
        <f t="shared" si="0"/>
        <v>4.15</v>
      </c>
      <c r="K9" s="16">
        <f t="shared" si="0"/>
        <v>4.15</v>
      </c>
      <c r="L9" s="16">
        <f t="shared" si="0"/>
        <v>4.15</v>
      </c>
      <c r="M9" s="16">
        <f t="shared" si="0"/>
        <v>0</v>
      </c>
    </row>
    <row r="10" spans="1:13" ht="12.75">
      <c r="A10" s="8">
        <v>6</v>
      </c>
      <c r="B10" s="28" t="s">
        <v>491</v>
      </c>
      <c r="C10" s="4" t="s">
        <v>20</v>
      </c>
      <c r="D10" s="4" t="s">
        <v>48</v>
      </c>
      <c r="E10" s="13" t="s">
        <v>53</v>
      </c>
      <c r="F10" s="14">
        <v>1.15</v>
      </c>
      <c r="G10" s="1">
        <v>2011</v>
      </c>
      <c r="I10" s="16">
        <f t="shared" si="0"/>
        <v>1.15</v>
      </c>
      <c r="J10" s="16">
        <f t="shared" si="0"/>
        <v>1.15</v>
      </c>
      <c r="K10" s="16">
        <f t="shared" si="0"/>
        <v>1.15</v>
      </c>
      <c r="L10" s="16">
        <f t="shared" si="0"/>
        <v>1.15</v>
      </c>
      <c r="M10" s="16">
        <f t="shared" si="0"/>
        <v>0</v>
      </c>
    </row>
    <row r="11" spans="1:13" ht="12.75">
      <c r="A11" s="8">
        <v>7</v>
      </c>
      <c r="B11" s="28" t="s">
        <v>486</v>
      </c>
      <c r="C11" s="4" t="s">
        <v>29</v>
      </c>
      <c r="D11" s="4" t="s">
        <v>31</v>
      </c>
      <c r="E11" s="13" t="s">
        <v>53</v>
      </c>
      <c r="F11" s="14">
        <v>0.8</v>
      </c>
      <c r="G11" s="1">
        <v>2011</v>
      </c>
      <c r="I11" s="16">
        <f t="shared" si="0"/>
        <v>0.8</v>
      </c>
      <c r="J11" s="16">
        <f t="shared" si="0"/>
        <v>0.8</v>
      </c>
      <c r="K11" s="16">
        <f t="shared" si="0"/>
        <v>0.8</v>
      </c>
      <c r="L11" s="16">
        <f t="shared" si="0"/>
        <v>0.8</v>
      </c>
      <c r="M11" s="16">
        <f t="shared" si="0"/>
        <v>0</v>
      </c>
    </row>
    <row r="12" spans="1:13" ht="12.75">
      <c r="A12" s="8">
        <v>8</v>
      </c>
      <c r="B12" s="28" t="s">
        <v>301</v>
      </c>
      <c r="C12" s="4" t="s">
        <v>29</v>
      </c>
      <c r="D12" s="4" t="s">
        <v>43</v>
      </c>
      <c r="E12" s="13" t="s">
        <v>53</v>
      </c>
      <c r="F12" s="14">
        <v>3.5</v>
      </c>
      <c r="G12" s="1">
        <v>2010</v>
      </c>
      <c r="I12" s="16">
        <f t="shared" si="0"/>
        <v>3.5</v>
      </c>
      <c r="J12" s="16">
        <f t="shared" si="0"/>
        <v>3.5</v>
      </c>
      <c r="K12" s="16">
        <f t="shared" si="0"/>
        <v>3.5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298</v>
      </c>
      <c r="C13" s="4" t="s">
        <v>20</v>
      </c>
      <c r="D13" s="4" t="s">
        <v>30</v>
      </c>
      <c r="E13" s="13" t="s">
        <v>53</v>
      </c>
      <c r="F13" s="14">
        <v>2.1</v>
      </c>
      <c r="G13" s="1">
        <v>2010</v>
      </c>
      <c r="I13" s="16">
        <f t="shared" si="0"/>
        <v>2.1</v>
      </c>
      <c r="J13" s="16">
        <f t="shared" si="0"/>
        <v>2.1</v>
      </c>
      <c r="K13" s="16">
        <f t="shared" si="0"/>
        <v>2.1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15" t="s">
        <v>120</v>
      </c>
      <c r="C14" s="4" t="s">
        <v>20</v>
      </c>
      <c r="D14" s="4" t="s">
        <v>28</v>
      </c>
      <c r="E14" s="13" t="s">
        <v>53</v>
      </c>
      <c r="F14" s="14">
        <v>9.65</v>
      </c>
      <c r="G14" s="1">
        <v>2009</v>
      </c>
      <c r="I14" s="16">
        <f t="shared" si="0"/>
        <v>9.65</v>
      </c>
      <c r="J14" s="16">
        <f t="shared" si="0"/>
        <v>9.65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574</v>
      </c>
      <c r="C15" s="4" t="s">
        <v>41</v>
      </c>
      <c r="D15" s="4" t="s">
        <v>275</v>
      </c>
      <c r="E15" s="13" t="s">
        <v>53</v>
      </c>
      <c r="F15" s="14">
        <v>7.45</v>
      </c>
      <c r="G15" s="1">
        <v>2009</v>
      </c>
      <c r="I15" s="16">
        <f aca="true" t="shared" si="1" ref="I15:M24">+IF($G15&gt;=I$3,$F15,0)</f>
        <v>7.45</v>
      </c>
      <c r="J15" s="16">
        <f t="shared" si="1"/>
        <v>7.45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95</v>
      </c>
      <c r="C16" s="4" t="s">
        <v>22</v>
      </c>
      <c r="D16" s="4" t="s">
        <v>42</v>
      </c>
      <c r="E16" s="13" t="s">
        <v>53</v>
      </c>
      <c r="F16" s="14">
        <v>4.75</v>
      </c>
      <c r="G16" s="1">
        <v>2009</v>
      </c>
      <c r="I16" s="16">
        <f t="shared" si="1"/>
        <v>4.75</v>
      </c>
      <c r="J16" s="16">
        <f t="shared" si="1"/>
        <v>4.75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" t="s">
        <v>416</v>
      </c>
      <c r="C17" s="4" t="s">
        <v>41</v>
      </c>
      <c r="D17" s="4" t="s">
        <v>35</v>
      </c>
      <c r="E17" s="13" t="s">
        <v>53</v>
      </c>
      <c r="F17" s="14">
        <v>3.4</v>
      </c>
      <c r="G17" s="1">
        <v>2009</v>
      </c>
      <c r="I17" s="16">
        <f t="shared" si="1"/>
        <v>3.4</v>
      </c>
      <c r="J17" s="16">
        <f t="shared" si="1"/>
        <v>3.4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5" t="s">
        <v>595</v>
      </c>
      <c r="C18" s="4" t="s">
        <v>22</v>
      </c>
      <c r="D18" s="4" t="s">
        <v>31</v>
      </c>
      <c r="E18" s="13" t="s">
        <v>53</v>
      </c>
      <c r="F18" s="14">
        <v>1.55</v>
      </c>
      <c r="G18" s="1">
        <v>2009</v>
      </c>
      <c r="I18" s="16">
        <f t="shared" si="1"/>
        <v>1.55</v>
      </c>
      <c r="J18" s="16">
        <f t="shared" si="1"/>
        <v>1.55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266</v>
      </c>
      <c r="C19" s="4" t="s">
        <v>22</v>
      </c>
      <c r="D19" s="4" t="s">
        <v>54</v>
      </c>
      <c r="E19" s="13" t="s">
        <v>53</v>
      </c>
      <c r="F19" s="18">
        <v>1.2</v>
      </c>
      <c r="G19" s="4">
        <v>2009</v>
      </c>
      <c r="I19" s="16">
        <f t="shared" si="1"/>
        <v>1.2</v>
      </c>
      <c r="J19" s="16">
        <f t="shared" si="1"/>
        <v>1.2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8" t="s">
        <v>300</v>
      </c>
      <c r="C20" s="4" t="s">
        <v>41</v>
      </c>
      <c r="D20" s="4" t="s">
        <v>43</v>
      </c>
      <c r="E20" s="13" t="s">
        <v>53</v>
      </c>
      <c r="F20" s="9">
        <v>5.75</v>
      </c>
      <c r="G20" s="10">
        <v>2008</v>
      </c>
      <c r="I20" s="16">
        <f t="shared" si="1"/>
        <v>5.75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139</v>
      </c>
      <c r="C21" s="4" t="s">
        <v>20</v>
      </c>
      <c r="D21" s="4" t="s">
        <v>42</v>
      </c>
      <c r="E21" s="4" t="s">
        <v>53</v>
      </c>
      <c r="F21" s="18">
        <v>2.5</v>
      </c>
      <c r="G21" s="4">
        <v>2008</v>
      </c>
      <c r="I21" s="16">
        <f t="shared" si="1"/>
        <v>2.5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15" t="s">
        <v>132</v>
      </c>
      <c r="C22" s="4" t="s">
        <v>21</v>
      </c>
      <c r="D22" s="4" t="s">
        <v>25</v>
      </c>
      <c r="E22" s="13" t="s">
        <v>53</v>
      </c>
      <c r="F22" s="14">
        <v>2.15</v>
      </c>
      <c r="G22" s="1">
        <v>2008</v>
      </c>
      <c r="I22" s="16">
        <f t="shared" si="1"/>
        <v>2.15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" t="s">
        <v>146</v>
      </c>
      <c r="C23" s="4" t="s">
        <v>21</v>
      </c>
      <c r="D23" s="4" t="s">
        <v>47</v>
      </c>
      <c r="E23" s="4" t="s">
        <v>53</v>
      </c>
      <c r="F23" s="31">
        <v>1.3</v>
      </c>
      <c r="G23" s="4">
        <v>2008</v>
      </c>
      <c r="I23" s="16">
        <f t="shared" si="1"/>
        <v>1.3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744</v>
      </c>
      <c r="C24" s="4" t="s">
        <v>34</v>
      </c>
      <c r="D24" s="4" t="s">
        <v>40</v>
      </c>
      <c r="E24" s="13" t="s">
        <v>53</v>
      </c>
      <c r="F24" s="14">
        <v>0.9</v>
      </c>
      <c r="G24" s="1">
        <v>2008</v>
      </c>
      <c r="I24" s="16">
        <f t="shared" si="1"/>
        <v>0.9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842</v>
      </c>
      <c r="C25" s="4" t="s">
        <v>41</v>
      </c>
      <c r="D25" s="4" t="s">
        <v>42</v>
      </c>
      <c r="E25" s="13" t="s">
        <v>53</v>
      </c>
      <c r="F25" s="9">
        <v>0.9</v>
      </c>
      <c r="G25" s="10">
        <v>2008</v>
      </c>
      <c r="I25" s="16">
        <f aca="true" t="shared" si="2" ref="I25:M32">+IF($G25&gt;=I$3,$F25,0)</f>
        <v>0.9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8" t="s">
        <v>756</v>
      </c>
      <c r="C26" s="4" t="s">
        <v>34</v>
      </c>
      <c r="D26" s="4" t="s">
        <v>23</v>
      </c>
      <c r="E26" s="13" t="s">
        <v>53</v>
      </c>
      <c r="F26" s="14">
        <v>0.9</v>
      </c>
      <c r="G26" s="1">
        <v>2008</v>
      </c>
      <c r="I26" s="16">
        <f t="shared" si="2"/>
        <v>0.9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8" t="s">
        <v>864</v>
      </c>
      <c r="C27" s="4" t="s">
        <v>41</v>
      </c>
      <c r="D27" s="4" t="s">
        <v>23</v>
      </c>
      <c r="E27" s="4" t="s">
        <v>53</v>
      </c>
      <c r="F27" s="9">
        <v>0.9</v>
      </c>
      <c r="G27" s="10">
        <v>2008</v>
      </c>
      <c r="I27" s="16">
        <f t="shared" si="2"/>
        <v>0.9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8" t="s">
        <v>224</v>
      </c>
      <c r="C28" s="4" t="s">
        <v>22</v>
      </c>
      <c r="D28" s="4" t="s">
        <v>42</v>
      </c>
      <c r="E28" s="13" t="s">
        <v>53</v>
      </c>
      <c r="F28" s="16">
        <v>0.9</v>
      </c>
      <c r="G28" s="13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8" t="s">
        <v>865</v>
      </c>
      <c r="C29" s="4" t="s">
        <v>44</v>
      </c>
      <c r="D29" s="4" t="s">
        <v>38</v>
      </c>
      <c r="E29" s="13" t="s">
        <v>53</v>
      </c>
      <c r="F29" s="14">
        <v>0.9</v>
      </c>
      <c r="G29" s="1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5" t="s">
        <v>745</v>
      </c>
      <c r="C30" s="4" t="s">
        <v>20</v>
      </c>
      <c r="D30" s="4" t="s">
        <v>51</v>
      </c>
      <c r="E30" s="13" t="s">
        <v>53</v>
      </c>
      <c r="F30" s="14">
        <v>0.9</v>
      </c>
      <c r="G30" s="1">
        <v>2008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856</v>
      </c>
      <c r="C31" s="4" t="s">
        <v>20</v>
      </c>
      <c r="D31" s="4" t="s">
        <v>186</v>
      </c>
      <c r="E31" s="13" t="s">
        <v>53</v>
      </c>
      <c r="F31" s="9">
        <v>0.9</v>
      </c>
      <c r="G31" s="10">
        <v>2008</v>
      </c>
      <c r="I31" s="16">
        <f t="shared" si="2"/>
        <v>0.9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8" t="s">
        <v>472</v>
      </c>
      <c r="C32" s="4" t="s">
        <v>44</v>
      </c>
      <c r="D32" s="4" t="s">
        <v>32</v>
      </c>
      <c r="E32" s="13" t="s">
        <v>53</v>
      </c>
      <c r="F32" s="9">
        <v>0.8</v>
      </c>
      <c r="G32" s="10">
        <v>2008</v>
      </c>
      <c r="I32" s="16">
        <f t="shared" si="2"/>
        <v>0.8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21"/>
      <c r="D34" s="4"/>
      <c r="E34" s="13"/>
      <c r="F34" s="14"/>
      <c r="G34" s="1"/>
      <c r="I34" s="17">
        <f>+SUM(I5:I32)</f>
        <v>87.40000000000005</v>
      </c>
      <c r="J34" s="17">
        <f>+SUM(J5:J32)</f>
        <v>67.7</v>
      </c>
      <c r="K34" s="17">
        <f>+SUM(K5:K32)</f>
        <v>39.699999999999996</v>
      </c>
      <c r="L34" s="17">
        <f>+SUM(L5:L32)</f>
        <v>34.099999999999994</v>
      </c>
      <c r="M34" s="17">
        <f>+SUM(M5:M32)</f>
        <v>14.149999999999999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8" t="s">
        <v>634</v>
      </c>
      <c r="C40" s="4" t="s">
        <v>44</v>
      </c>
      <c r="D40" s="4" t="s">
        <v>50</v>
      </c>
      <c r="E40" s="13" t="s">
        <v>85</v>
      </c>
      <c r="F40" s="14">
        <v>4.4</v>
      </c>
      <c r="G40" s="1">
        <v>2012</v>
      </c>
      <c r="I40" s="16">
        <f aca="true" t="shared" si="3" ref="I40:I46">+CEILING(IF($I$38&lt;=G40,F40*0.3,0),0.05)</f>
        <v>1.35</v>
      </c>
      <c r="J40" s="16">
        <f aca="true" t="shared" si="4" ref="J40:J46">+CEILING(IF($J$38&lt;=G40,F40*0.3,0),0.05)</f>
        <v>1.35</v>
      </c>
      <c r="K40" s="16">
        <f aca="true" t="shared" si="5" ref="K40:K46">+CEILING(IF($K$38&lt;=G40,F40*0.3,0),0.05)</f>
        <v>1.35</v>
      </c>
      <c r="L40" s="16">
        <f aca="true" t="shared" si="6" ref="L40:L46">+CEILING(IF($L$38&lt;=G40,F40*0.3,0),0.05)</f>
        <v>1.35</v>
      </c>
      <c r="M40" s="16">
        <f aca="true" t="shared" si="7" ref="M40:M46">+CEILING(IF($M$38&lt;=G40,F40*0.3,0),0.05)</f>
        <v>1.35</v>
      </c>
    </row>
    <row r="41" spans="1:13" ht="12.75">
      <c r="A41" s="8">
        <v>2</v>
      </c>
      <c r="B41" s="3" t="s">
        <v>653</v>
      </c>
      <c r="C41" s="4" t="s">
        <v>18</v>
      </c>
      <c r="D41" s="4" t="s">
        <v>37</v>
      </c>
      <c r="E41" s="13" t="s">
        <v>85</v>
      </c>
      <c r="F41" s="14">
        <v>2.9</v>
      </c>
      <c r="G41" s="1">
        <v>2012</v>
      </c>
      <c r="I41" s="16">
        <f t="shared" si="3"/>
        <v>0.9</v>
      </c>
      <c r="J41" s="16">
        <f t="shared" si="4"/>
        <v>0.9</v>
      </c>
      <c r="K41" s="16">
        <f t="shared" si="5"/>
        <v>0.9</v>
      </c>
      <c r="L41" s="16">
        <f t="shared" si="6"/>
        <v>0.9</v>
      </c>
      <c r="M41" s="16">
        <f t="shared" si="7"/>
        <v>0.9</v>
      </c>
    </row>
    <row r="42" spans="1:13" ht="12.75">
      <c r="A42" s="8">
        <v>3</v>
      </c>
      <c r="B42" s="3" t="s">
        <v>695</v>
      </c>
      <c r="C42" s="4" t="s">
        <v>41</v>
      </c>
      <c r="D42" s="4" t="s">
        <v>33</v>
      </c>
      <c r="E42" s="13" t="s">
        <v>85</v>
      </c>
      <c r="F42" s="16">
        <v>2.65</v>
      </c>
      <c r="G42" s="13">
        <v>2012</v>
      </c>
      <c r="I42" s="16">
        <f t="shared" si="3"/>
        <v>0.8</v>
      </c>
      <c r="J42" s="16">
        <f t="shared" si="4"/>
        <v>0.8</v>
      </c>
      <c r="K42" s="16">
        <f t="shared" si="5"/>
        <v>0.8</v>
      </c>
      <c r="L42" s="16">
        <f t="shared" si="6"/>
        <v>0.8</v>
      </c>
      <c r="M42" s="16">
        <f t="shared" si="7"/>
        <v>0.8</v>
      </c>
    </row>
    <row r="43" spans="1:13" ht="12.75">
      <c r="A43" s="8">
        <v>4</v>
      </c>
      <c r="D43" s="4"/>
      <c r="E43" s="4"/>
      <c r="F43" s="9"/>
      <c r="G43" s="10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8"/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9"/>
      <c r="G45" s="10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86</v>
      </c>
      <c r="B46" s="3" t="s">
        <v>283</v>
      </c>
      <c r="C46" s="22" t="s">
        <v>274</v>
      </c>
      <c r="D46" s="22" t="s">
        <v>274</v>
      </c>
      <c r="E46" s="22" t="s">
        <v>274</v>
      </c>
      <c r="F46" s="9">
        <v>10.7</v>
      </c>
      <c r="G46" s="10">
        <v>2008</v>
      </c>
      <c r="I46" s="16">
        <f t="shared" si="3"/>
        <v>3.25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D48" s="4"/>
      <c r="E48" s="4"/>
      <c r="F48" s="18"/>
      <c r="G48" s="4"/>
      <c r="I48" s="12">
        <f>+SUM(I40:I47)</f>
        <v>6.3</v>
      </c>
      <c r="J48" s="12">
        <f>+SUM(J40:J47)</f>
        <v>3.05</v>
      </c>
      <c r="K48" s="12">
        <f>+SUM(K40:K47)</f>
        <v>3.05</v>
      </c>
      <c r="L48" s="12">
        <f>+SUM(L40:L47)</f>
        <v>3.05</v>
      </c>
      <c r="M48" s="12">
        <f>+SUM(M40:M47)</f>
        <v>3.05</v>
      </c>
    </row>
    <row r="50" spans="1:13" ht="15.75">
      <c r="A50" s="84" t="s">
        <v>55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2008</v>
      </c>
      <c r="J52" s="7">
        <f>+J$3</f>
        <v>2009</v>
      </c>
      <c r="K52" s="7">
        <f>+K$3</f>
        <v>2010</v>
      </c>
      <c r="L52" s="7">
        <f>+L$3</f>
        <v>2011</v>
      </c>
      <c r="M52" s="7">
        <f>+M$3</f>
        <v>2012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8" t="s">
        <v>490</v>
      </c>
      <c r="C54" s="4" t="s">
        <v>20</v>
      </c>
      <c r="D54" s="4" t="s">
        <v>54</v>
      </c>
      <c r="E54" s="13">
        <v>2008</v>
      </c>
      <c r="F54" s="14">
        <v>0.8</v>
      </c>
      <c r="G54" s="1">
        <v>2011</v>
      </c>
      <c r="I54" s="16">
        <f aca="true" t="shared" si="8" ref="I54:I71">+CEILING(IF($I$52=E54,F54,IF($I$52&lt;=G54,F54*0.3,0)),0.05)</f>
        <v>0.8</v>
      </c>
      <c r="J54" s="16">
        <f aca="true" t="shared" si="9" ref="J54:J71">+CEILING(IF($J$52&lt;=G54,F54*0.3,0),0.05)</f>
        <v>0.25</v>
      </c>
      <c r="K54" s="16">
        <f aca="true" t="shared" si="10" ref="K54:K71">+CEILING(IF($K$52&lt;=G54,F54*0.3,0),0.05)</f>
        <v>0.25</v>
      </c>
      <c r="L54" s="16">
        <f aca="true" t="shared" si="11" ref="L54:L71">+CEILING(IF($L$52&lt;=G54,F54*0.3,0),0.05)</f>
        <v>0.25</v>
      </c>
      <c r="M54" s="16">
        <f aca="true" t="shared" si="12" ref="M54:M71">CEILING(IF($M$52&lt;=G54,F54*0.3,0),0.05)</f>
        <v>0</v>
      </c>
    </row>
    <row r="55" spans="1:13" ht="12.75">
      <c r="A55" s="8">
        <v>2</v>
      </c>
      <c r="B55" s="21" t="s">
        <v>299</v>
      </c>
      <c r="C55" s="4" t="s">
        <v>18</v>
      </c>
      <c r="D55" s="4" t="s">
        <v>40</v>
      </c>
      <c r="E55" s="13">
        <v>2007</v>
      </c>
      <c r="F55" s="14">
        <v>6.15</v>
      </c>
      <c r="G55" s="1">
        <v>2010</v>
      </c>
      <c r="I55" s="16">
        <f t="shared" si="8"/>
        <v>1.85</v>
      </c>
      <c r="J55" s="16">
        <f t="shared" si="9"/>
        <v>1.85</v>
      </c>
      <c r="K55" s="16">
        <f t="shared" si="10"/>
        <v>1.85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422</v>
      </c>
      <c r="C56" s="4" t="s">
        <v>34</v>
      </c>
      <c r="D56" s="4" t="s">
        <v>31</v>
      </c>
      <c r="E56" s="13">
        <v>2008</v>
      </c>
      <c r="F56" s="14">
        <v>5.1</v>
      </c>
      <c r="G56" s="1">
        <v>2009</v>
      </c>
      <c r="I56" s="16">
        <f t="shared" si="8"/>
        <v>5.1000000000000005</v>
      </c>
      <c r="J56" s="16">
        <f t="shared" si="9"/>
        <v>1.55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" t="s">
        <v>179</v>
      </c>
      <c r="C57" s="4" t="s">
        <v>20</v>
      </c>
      <c r="D57" s="4" t="s">
        <v>40</v>
      </c>
      <c r="E57" s="13">
        <v>2007</v>
      </c>
      <c r="F57" s="9">
        <v>3.45</v>
      </c>
      <c r="G57" s="10">
        <v>2009</v>
      </c>
      <c r="I57" s="16">
        <f t="shared" si="8"/>
        <v>1.05</v>
      </c>
      <c r="J57" s="16">
        <f t="shared" si="9"/>
        <v>1.05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8" t="s">
        <v>431</v>
      </c>
      <c r="C58" s="4" t="s">
        <v>20</v>
      </c>
      <c r="D58" s="4" t="s">
        <v>28</v>
      </c>
      <c r="E58" s="13">
        <v>2007</v>
      </c>
      <c r="F58" s="9">
        <v>3.2</v>
      </c>
      <c r="G58" s="10">
        <v>2009</v>
      </c>
      <c r="I58" s="16">
        <f t="shared" si="8"/>
        <v>1</v>
      </c>
      <c r="J58" s="16">
        <f t="shared" si="9"/>
        <v>1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3" t="s">
        <v>267</v>
      </c>
      <c r="C59" s="4" t="s">
        <v>22</v>
      </c>
      <c r="D59" s="4" t="s">
        <v>30</v>
      </c>
      <c r="E59" s="13">
        <v>2007</v>
      </c>
      <c r="F59" s="9">
        <v>1.45</v>
      </c>
      <c r="G59" s="10">
        <v>2009</v>
      </c>
      <c r="I59" s="16">
        <f t="shared" si="8"/>
        <v>0.45</v>
      </c>
      <c r="J59" s="16">
        <f t="shared" si="9"/>
        <v>0.45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 t="s">
        <v>90</v>
      </c>
      <c r="C60" s="4" t="s">
        <v>29</v>
      </c>
      <c r="D60" s="4" t="s">
        <v>28</v>
      </c>
      <c r="E60" s="13">
        <v>2007</v>
      </c>
      <c r="F60" s="14">
        <v>8.5</v>
      </c>
      <c r="G60" s="10">
        <v>2008</v>
      </c>
      <c r="I60" s="16">
        <f t="shared" si="8"/>
        <v>2.5500000000000003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3" t="s">
        <v>548</v>
      </c>
      <c r="C61" s="4" t="s">
        <v>22</v>
      </c>
      <c r="D61" s="4" t="s">
        <v>24</v>
      </c>
      <c r="E61" s="13">
        <v>2008</v>
      </c>
      <c r="F61" s="9">
        <v>6.5</v>
      </c>
      <c r="G61" s="10">
        <v>2008</v>
      </c>
      <c r="I61" s="16">
        <f t="shared" si="8"/>
        <v>6.5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 t="s">
        <v>152</v>
      </c>
      <c r="C62" s="4" t="s">
        <v>41</v>
      </c>
      <c r="D62" s="4" t="s">
        <v>23</v>
      </c>
      <c r="E62" s="13">
        <v>2006</v>
      </c>
      <c r="F62" s="14">
        <v>3.1</v>
      </c>
      <c r="G62" s="1">
        <v>2008</v>
      </c>
      <c r="I62" s="16">
        <f t="shared" si="8"/>
        <v>0.9500000000000001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3" t="s">
        <v>383</v>
      </c>
      <c r="C63" s="4" t="s">
        <v>41</v>
      </c>
      <c r="D63" s="4" t="s">
        <v>24</v>
      </c>
      <c r="E63" s="13">
        <v>2007</v>
      </c>
      <c r="F63" s="9">
        <v>2.9</v>
      </c>
      <c r="G63" s="10">
        <v>2008</v>
      </c>
      <c r="I63" s="16">
        <f t="shared" si="8"/>
        <v>0.9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28" t="s">
        <v>677</v>
      </c>
      <c r="C64" s="4" t="s">
        <v>22</v>
      </c>
      <c r="D64" s="4" t="s">
        <v>37</v>
      </c>
      <c r="E64" s="4">
        <v>2008</v>
      </c>
      <c r="F64" s="9">
        <v>0.9</v>
      </c>
      <c r="G64" s="10">
        <v>2008</v>
      </c>
      <c r="I64" s="16">
        <f t="shared" si="8"/>
        <v>0.9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28" t="s">
        <v>738</v>
      </c>
      <c r="C65" s="4" t="s">
        <v>41</v>
      </c>
      <c r="D65" s="4" t="s">
        <v>46</v>
      </c>
      <c r="E65" s="13">
        <v>2008</v>
      </c>
      <c r="F65" s="9">
        <v>0.9</v>
      </c>
      <c r="G65" s="10">
        <v>2008</v>
      </c>
      <c r="I65" s="16">
        <f t="shared" si="8"/>
        <v>0.9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1:13" ht="12.75">
      <c r="A66" s="8">
        <v>13</v>
      </c>
      <c r="B66" s="3" t="s">
        <v>749</v>
      </c>
      <c r="C66" s="4" t="s">
        <v>20</v>
      </c>
      <c r="D66" s="4" t="s">
        <v>25</v>
      </c>
      <c r="E66" s="13">
        <v>2008</v>
      </c>
      <c r="F66" s="9">
        <v>0.9</v>
      </c>
      <c r="G66" s="10">
        <v>2008</v>
      </c>
      <c r="I66" s="16">
        <f t="shared" si="8"/>
        <v>0.9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B67" s="3" t="s">
        <v>750</v>
      </c>
      <c r="C67" s="4" t="s">
        <v>41</v>
      </c>
      <c r="D67" s="4" t="s">
        <v>48</v>
      </c>
      <c r="E67" s="13">
        <v>2008</v>
      </c>
      <c r="F67" s="9">
        <v>0.9</v>
      </c>
      <c r="G67" s="10">
        <v>2008</v>
      </c>
      <c r="I67" s="16">
        <f t="shared" si="8"/>
        <v>0.9</v>
      </c>
      <c r="J67" s="16">
        <f t="shared" si="9"/>
        <v>0</v>
      </c>
      <c r="K67" s="16">
        <f t="shared" si="10"/>
        <v>0</v>
      </c>
      <c r="L67" s="16">
        <f t="shared" si="11"/>
        <v>0</v>
      </c>
      <c r="M67" s="16">
        <f t="shared" si="12"/>
        <v>0</v>
      </c>
    </row>
    <row r="68" spans="1:13" ht="12.75">
      <c r="A68" s="8">
        <v>15</v>
      </c>
      <c r="B68" s="3" t="s">
        <v>826</v>
      </c>
      <c r="C68" s="4" t="s">
        <v>41</v>
      </c>
      <c r="D68" s="4" t="s">
        <v>520</v>
      </c>
      <c r="E68" s="13">
        <v>2008</v>
      </c>
      <c r="F68" s="9">
        <v>0.9</v>
      </c>
      <c r="G68" s="10">
        <v>2008</v>
      </c>
      <c r="I68" s="16">
        <f>+CEILING(IF($I$52=E68,F68,IF($I$52&lt;=G68,F68*0.3,0)),0.05)</f>
        <v>0.9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1:13" ht="12.75">
      <c r="A69" s="8">
        <v>16</v>
      </c>
      <c r="B69" s="28" t="s">
        <v>815</v>
      </c>
      <c r="C69" s="4" t="s">
        <v>41</v>
      </c>
      <c r="D69" s="4" t="s">
        <v>26</v>
      </c>
      <c r="E69" s="13">
        <v>2008</v>
      </c>
      <c r="F69" s="9">
        <v>0.9</v>
      </c>
      <c r="G69" s="10">
        <v>2008</v>
      </c>
      <c r="I69" s="16">
        <f>+CEILING(IF($I$52=E69,F69,IF($I$52&lt;=G69,F69*0.3,0)),0.05)</f>
        <v>0.9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B70" s="28" t="s">
        <v>216</v>
      </c>
      <c r="C70" s="4" t="s">
        <v>29</v>
      </c>
      <c r="D70" s="4" t="s">
        <v>43</v>
      </c>
      <c r="E70" s="13">
        <v>2008</v>
      </c>
      <c r="F70" s="14">
        <v>0.9</v>
      </c>
      <c r="G70" s="1">
        <v>2008</v>
      </c>
      <c r="I70" s="16">
        <f>+CEILING(IF($I$52=E70,F70,IF($I$52&lt;=G70,F70*0.3,0)),0.05)</f>
        <v>0.9</v>
      </c>
      <c r="J70" s="16">
        <f>+CEILING(IF($J$52&lt;=G70,F70*0.3,0),0.05)</f>
        <v>0</v>
      </c>
      <c r="K70" s="16">
        <f>+CEILING(IF($K$52&lt;=G70,F70*0.3,0),0.05)</f>
        <v>0</v>
      </c>
      <c r="L70" s="16">
        <f>+CEILING(IF($L$52&lt;=G70,F70*0.3,0),0.05)</f>
        <v>0</v>
      </c>
      <c r="M70" s="16">
        <f>CEILING(IF($M$52&lt;=G70,F70*0.3,0),0.05)</f>
        <v>0</v>
      </c>
    </row>
    <row r="71" spans="1:13" ht="12.75">
      <c r="A71" s="8">
        <v>18</v>
      </c>
      <c r="B71" s="3" t="s">
        <v>744</v>
      </c>
      <c r="C71" s="4" t="s">
        <v>34</v>
      </c>
      <c r="D71" s="4" t="s">
        <v>40</v>
      </c>
      <c r="E71" s="13">
        <v>2008</v>
      </c>
      <c r="F71" s="9">
        <v>0.9</v>
      </c>
      <c r="G71" s="10">
        <v>2008</v>
      </c>
      <c r="I71" s="16">
        <f t="shared" si="8"/>
        <v>0.9</v>
      </c>
      <c r="J71" s="16">
        <f t="shared" si="9"/>
        <v>0</v>
      </c>
      <c r="K71" s="16">
        <f t="shared" si="10"/>
        <v>0</v>
      </c>
      <c r="L71" s="16">
        <f t="shared" si="11"/>
        <v>0</v>
      </c>
      <c r="M71" s="16">
        <f t="shared" si="12"/>
        <v>0</v>
      </c>
    </row>
    <row r="72" spans="1:13" ht="12.75">
      <c r="A72" s="8">
        <v>19</v>
      </c>
      <c r="B72" s="28" t="s">
        <v>831</v>
      </c>
      <c r="C72" s="4" t="s">
        <v>41</v>
      </c>
      <c r="D72" s="4" t="s">
        <v>832</v>
      </c>
      <c r="E72" s="13">
        <v>2008</v>
      </c>
      <c r="F72" s="9">
        <v>0.9</v>
      </c>
      <c r="G72" s="10">
        <v>2008</v>
      </c>
      <c r="I72" s="16">
        <f aca="true" t="shared" si="13" ref="I72:I77">+CEILING(IF($I$52=E72,F72,IF($I$52&lt;=G72,F72*0.3,0)),0.05)</f>
        <v>0.9</v>
      </c>
      <c r="J72" s="16">
        <f aca="true" t="shared" si="14" ref="J72:J77">+CEILING(IF($J$52&lt;=G72,F72*0.3,0),0.05)</f>
        <v>0</v>
      </c>
      <c r="K72" s="16">
        <f aca="true" t="shared" si="15" ref="K72:K77">+CEILING(IF($K$52&lt;=G72,F72*0.3,0),0.05)</f>
        <v>0</v>
      </c>
      <c r="L72" s="16">
        <f aca="true" t="shared" si="16" ref="L72:L77">+CEILING(IF($L$52&lt;=G72,F72*0.3,0),0.05)</f>
        <v>0</v>
      </c>
      <c r="M72" s="16">
        <f aca="true" t="shared" si="17" ref="M72:M77">CEILING(IF($M$52&lt;=G72,F72*0.3,0),0.05)</f>
        <v>0</v>
      </c>
    </row>
    <row r="73" spans="1:13" ht="12.75">
      <c r="A73" s="8">
        <v>20</v>
      </c>
      <c r="B73" s="3" t="s">
        <v>216</v>
      </c>
      <c r="C73" s="4" t="s">
        <v>29</v>
      </c>
      <c r="D73" s="4" t="s">
        <v>43</v>
      </c>
      <c r="E73" s="13">
        <v>2008</v>
      </c>
      <c r="F73" s="9">
        <v>0.9</v>
      </c>
      <c r="G73" s="10">
        <v>2008</v>
      </c>
      <c r="I73" s="16">
        <f t="shared" si="13"/>
        <v>0.9</v>
      </c>
      <c r="J73" s="16">
        <f t="shared" si="14"/>
        <v>0</v>
      </c>
      <c r="K73" s="16">
        <f t="shared" si="15"/>
        <v>0</v>
      </c>
      <c r="L73" s="16">
        <f t="shared" si="16"/>
        <v>0</v>
      </c>
      <c r="M73" s="16">
        <f t="shared" si="17"/>
        <v>0</v>
      </c>
    </row>
    <row r="74" spans="1:13" ht="12.75">
      <c r="A74" s="8">
        <v>21</v>
      </c>
      <c r="B74" s="3" t="s">
        <v>701</v>
      </c>
      <c r="C74" s="4" t="s">
        <v>41</v>
      </c>
      <c r="D74" s="4" t="s">
        <v>35</v>
      </c>
      <c r="E74" s="13">
        <v>2008</v>
      </c>
      <c r="F74" s="9">
        <v>0.9</v>
      </c>
      <c r="G74" s="10">
        <v>2008</v>
      </c>
      <c r="I74" s="16">
        <f t="shared" si="13"/>
        <v>0.9</v>
      </c>
      <c r="J74" s="16">
        <f t="shared" si="14"/>
        <v>0</v>
      </c>
      <c r="K74" s="16">
        <f t="shared" si="15"/>
        <v>0</v>
      </c>
      <c r="L74" s="16">
        <f t="shared" si="16"/>
        <v>0</v>
      </c>
      <c r="M74" s="16">
        <f t="shared" si="17"/>
        <v>0</v>
      </c>
    </row>
    <row r="75" spans="1:13" ht="12.75">
      <c r="A75" s="8">
        <v>22</v>
      </c>
      <c r="B75" s="27" t="s">
        <v>767</v>
      </c>
      <c r="C75" s="4" t="s">
        <v>41</v>
      </c>
      <c r="D75" s="4" t="s">
        <v>52</v>
      </c>
      <c r="E75" s="13">
        <v>2008</v>
      </c>
      <c r="F75" s="16">
        <v>0.9</v>
      </c>
      <c r="G75" s="13">
        <v>2008</v>
      </c>
      <c r="I75" s="16">
        <f t="shared" si="13"/>
        <v>0.9</v>
      </c>
      <c r="J75" s="16">
        <f t="shared" si="14"/>
        <v>0</v>
      </c>
      <c r="K75" s="16">
        <f t="shared" si="15"/>
        <v>0</v>
      </c>
      <c r="L75" s="16">
        <f t="shared" si="16"/>
        <v>0</v>
      </c>
      <c r="M75" s="16">
        <f t="shared" si="17"/>
        <v>0</v>
      </c>
    </row>
    <row r="76" spans="1:13" ht="12.75">
      <c r="A76" s="8">
        <v>23</v>
      </c>
      <c r="B76" s="28" t="s">
        <v>768</v>
      </c>
      <c r="C76" s="4" t="s">
        <v>22</v>
      </c>
      <c r="D76" s="4" t="s">
        <v>37</v>
      </c>
      <c r="E76" s="4">
        <v>2008</v>
      </c>
      <c r="F76" s="9">
        <v>0.9</v>
      </c>
      <c r="G76" s="10">
        <v>2008</v>
      </c>
      <c r="I76" s="16">
        <f t="shared" si="13"/>
        <v>0.9</v>
      </c>
      <c r="J76" s="16">
        <f t="shared" si="14"/>
        <v>0</v>
      </c>
      <c r="K76" s="16">
        <f t="shared" si="15"/>
        <v>0</v>
      </c>
      <c r="L76" s="16">
        <f t="shared" si="16"/>
        <v>0</v>
      </c>
      <c r="M76" s="16">
        <f t="shared" si="17"/>
        <v>0</v>
      </c>
    </row>
    <row r="77" spans="1:13" ht="12.75">
      <c r="A77" s="8">
        <v>24</v>
      </c>
      <c r="B77" s="21" t="s">
        <v>782</v>
      </c>
      <c r="C77" s="4" t="s">
        <v>41</v>
      </c>
      <c r="D77" s="4" t="s">
        <v>43</v>
      </c>
      <c r="E77" s="13">
        <v>2008</v>
      </c>
      <c r="F77" s="14">
        <v>0.9</v>
      </c>
      <c r="G77" s="1">
        <v>2008</v>
      </c>
      <c r="I77" s="16">
        <f t="shared" si="13"/>
        <v>0.9</v>
      </c>
      <c r="J77" s="16">
        <f t="shared" si="14"/>
        <v>0</v>
      </c>
      <c r="K77" s="16">
        <f t="shared" si="15"/>
        <v>0</v>
      </c>
      <c r="L77" s="16">
        <f t="shared" si="16"/>
        <v>0</v>
      </c>
      <c r="M77" s="16">
        <f t="shared" si="17"/>
        <v>0</v>
      </c>
    </row>
    <row r="78" spans="9:13" ht="7.5" customHeight="1">
      <c r="I78" s="16"/>
      <c r="J78" s="16"/>
      <c r="K78" s="16"/>
      <c r="L78" s="16"/>
      <c r="M78" s="16"/>
    </row>
    <row r="79" spans="9:13" ht="12.75">
      <c r="I79" s="17">
        <f>+SUM(I54:I78)</f>
        <v>33.74999999999998</v>
      </c>
      <c r="J79" s="17">
        <f>+SUM(J54:J78)</f>
        <v>6.15</v>
      </c>
      <c r="K79" s="17">
        <f>+SUM(K54:K78)</f>
        <v>2.1</v>
      </c>
      <c r="L79" s="17">
        <f>+SUM(L54:L78)</f>
        <v>0.25</v>
      </c>
      <c r="M79" s="17">
        <f>+SUM(M54:M78)</f>
        <v>0</v>
      </c>
    </row>
    <row r="80" spans="9:13" ht="12.75">
      <c r="I80" s="12"/>
      <c r="J80" s="12"/>
      <c r="K80" s="12"/>
      <c r="L80" s="12"/>
      <c r="M80" s="12"/>
    </row>
    <row r="81" spans="1:13" ht="16.5" customHeight="1">
      <c r="A81" s="84" t="s">
        <v>56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</row>
    <row r="82" spans="9:13" ht="7.5" customHeight="1">
      <c r="I82" s="12"/>
      <c r="J82" s="12"/>
      <c r="K82" s="12"/>
      <c r="L82" s="12"/>
      <c r="M82" s="12"/>
    </row>
    <row r="83" spans="1:13" ht="12.75">
      <c r="A83" s="8"/>
      <c r="B83" s="5" t="s">
        <v>59</v>
      </c>
      <c r="C83" s="6"/>
      <c r="D83" s="6"/>
      <c r="E83" s="6"/>
      <c r="F83" s="6" t="s">
        <v>58</v>
      </c>
      <c r="G83" s="6" t="s">
        <v>57</v>
      </c>
      <c r="I83" s="7">
        <f>+I$3</f>
        <v>2008</v>
      </c>
      <c r="J83" s="7">
        <f>+J$3</f>
        <v>2009</v>
      </c>
      <c r="K83" s="7">
        <f>+K$3</f>
        <v>2010</v>
      </c>
      <c r="L83" s="7">
        <f>+L$3</f>
        <v>2011</v>
      </c>
      <c r="M83" s="7">
        <f>+M$3</f>
        <v>2012</v>
      </c>
    </row>
    <row r="84" spans="1:13" ht="7.5" customHeight="1">
      <c r="A84" s="8"/>
      <c r="I84" s="20"/>
      <c r="J84" s="20"/>
      <c r="K84" s="20"/>
      <c r="L84" s="20"/>
      <c r="M84" s="20"/>
    </row>
    <row r="85" spans="1:13" ht="12.75">
      <c r="A85" s="8">
        <v>1</v>
      </c>
      <c r="B85" s="82" t="s">
        <v>839</v>
      </c>
      <c r="C85" s="82"/>
      <c r="D85" s="82"/>
      <c r="E85" s="82"/>
      <c r="F85" s="18">
        <v>1</v>
      </c>
      <c r="G85" s="10">
        <v>2008</v>
      </c>
      <c r="I85" s="30">
        <v>1</v>
      </c>
      <c r="J85" s="30">
        <v>0</v>
      </c>
      <c r="K85" s="30">
        <v>0</v>
      </c>
      <c r="L85" s="30">
        <v>0</v>
      </c>
      <c r="M85" s="30">
        <v>0</v>
      </c>
    </row>
    <row r="86" spans="1:13" ht="12.75">
      <c r="A86" s="8">
        <v>2</v>
      </c>
      <c r="B86" s="82"/>
      <c r="C86" s="82"/>
      <c r="D86" s="82"/>
      <c r="E86" s="82"/>
      <c r="I86" s="20"/>
      <c r="J86" s="20"/>
      <c r="K86" s="20"/>
      <c r="L86" s="20"/>
      <c r="M86" s="20"/>
    </row>
    <row r="87" spans="1:13" ht="7.5" customHeight="1">
      <c r="A87" s="8"/>
      <c r="I87" s="20"/>
      <c r="J87" s="20"/>
      <c r="K87" s="20"/>
      <c r="L87" s="20"/>
      <c r="M87" s="20"/>
    </row>
    <row r="88" spans="1:13" ht="12.75">
      <c r="A88" s="8"/>
      <c r="I88" s="12">
        <f>+SUM(I85:I87)</f>
        <v>1</v>
      </c>
      <c r="J88" s="12">
        <f>+SUM(J85:J87)</f>
        <v>0</v>
      </c>
      <c r="K88" s="12">
        <f>+SUM(K85:K87)</f>
        <v>0</v>
      </c>
      <c r="L88" s="12">
        <f>+SUM(L85:L87)</f>
        <v>0</v>
      </c>
      <c r="M88" s="12">
        <f>+SUM(M85:M87)</f>
        <v>0</v>
      </c>
    </row>
    <row r="89" spans="9:13" ht="12.75">
      <c r="I89" s="11"/>
      <c r="J89" s="11"/>
      <c r="K89" s="11"/>
      <c r="L89" s="11"/>
      <c r="M89" s="11"/>
    </row>
  </sheetData>
  <sheetProtection/>
  <mergeCells count="6">
    <mergeCell ref="B85:E85"/>
    <mergeCell ref="B86:E86"/>
    <mergeCell ref="A1:M1"/>
    <mergeCell ref="A50:M50"/>
    <mergeCell ref="A81:M81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Light,Bold"&amp;14John Adkisson&amp;R&amp;"Copperplate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35">
      <selection activeCell="B66" sqref="B66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528</v>
      </c>
      <c r="C5" s="4" t="s">
        <v>41</v>
      </c>
      <c r="D5" s="4" t="s">
        <v>520</v>
      </c>
      <c r="E5" s="13" t="s">
        <v>53</v>
      </c>
      <c r="F5" s="14">
        <v>10.05</v>
      </c>
      <c r="G5" s="1">
        <v>2012</v>
      </c>
      <c r="I5" s="16">
        <f aca="true" t="shared" si="0" ref="I5:M14">+IF($G5&gt;=I$3,$F5,0)</f>
        <v>10.05</v>
      </c>
      <c r="J5" s="16">
        <f t="shared" si="0"/>
        <v>10.05</v>
      </c>
      <c r="K5" s="16">
        <f t="shared" si="0"/>
        <v>10.05</v>
      </c>
      <c r="L5" s="16">
        <f t="shared" si="0"/>
        <v>10.05</v>
      </c>
      <c r="M5" s="16">
        <f t="shared" si="0"/>
        <v>10.05</v>
      </c>
    </row>
    <row r="6" spans="1:13" ht="12.75">
      <c r="A6" s="8">
        <v>2</v>
      </c>
      <c r="B6" s="3" t="s">
        <v>540</v>
      </c>
      <c r="C6" s="4" t="s">
        <v>21</v>
      </c>
      <c r="D6" s="4" t="s">
        <v>19</v>
      </c>
      <c r="E6" s="13" t="s">
        <v>53</v>
      </c>
      <c r="F6" s="14">
        <v>10</v>
      </c>
      <c r="G6" s="1">
        <v>2012</v>
      </c>
      <c r="I6" s="16">
        <f t="shared" si="0"/>
        <v>10</v>
      </c>
      <c r="J6" s="16">
        <f t="shared" si="0"/>
        <v>10</v>
      </c>
      <c r="K6" s="16">
        <f t="shared" si="0"/>
        <v>10</v>
      </c>
      <c r="L6" s="16">
        <f t="shared" si="0"/>
        <v>10</v>
      </c>
      <c r="M6" s="16">
        <f t="shared" si="0"/>
        <v>10</v>
      </c>
    </row>
    <row r="7" spans="1:13" ht="12.75">
      <c r="A7" s="8">
        <v>3</v>
      </c>
      <c r="B7" s="35" t="s">
        <v>670</v>
      </c>
      <c r="C7" s="4" t="s">
        <v>41</v>
      </c>
      <c r="D7" s="4" t="s">
        <v>60</v>
      </c>
      <c r="E7" s="13" t="s">
        <v>53</v>
      </c>
      <c r="F7" s="14">
        <v>4.65</v>
      </c>
      <c r="G7" s="1">
        <v>2012</v>
      </c>
      <c r="I7" s="16">
        <f t="shared" si="0"/>
        <v>4.65</v>
      </c>
      <c r="J7" s="16">
        <f t="shared" si="0"/>
        <v>4.65</v>
      </c>
      <c r="K7" s="16">
        <f t="shared" si="0"/>
        <v>4.65</v>
      </c>
      <c r="L7" s="16">
        <f t="shared" si="0"/>
        <v>4.65</v>
      </c>
      <c r="M7" s="16">
        <f t="shared" si="0"/>
        <v>4.65</v>
      </c>
    </row>
    <row r="8" spans="1:13" ht="12.75">
      <c r="A8" s="8">
        <v>4</v>
      </c>
      <c r="B8" s="35" t="s">
        <v>657</v>
      </c>
      <c r="C8" s="4" t="s">
        <v>41</v>
      </c>
      <c r="D8" s="4" t="s">
        <v>61</v>
      </c>
      <c r="E8" s="13" t="s">
        <v>53</v>
      </c>
      <c r="F8" s="14">
        <v>2.3</v>
      </c>
      <c r="G8" s="1">
        <v>2012</v>
      </c>
      <c r="I8" s="16">
        <f t="shared" si="0"/>
        <v>2.3</v>
      </c>
      <c r="J8" s="16">
        <f t="shared" si="0"/>
        <v>2.3</v>
      </c>
      <c r="K8" s="16">
        <f t="shared" si="0"/>
        <v>2.3</v>
      </c>
      <c r="L8" s="16">
        <f t="shared" si="0"/>
        <v>2.3</v>
      </c>
      <c r="M8" s="16">
        <f t="shared" si="0"/>
        <v>2.3</v>
      </c>
    </row>
    <row r="9" spans="1:13" ht="12.75">
      <c r="A9" s="8">
        <v>5</v>
      </c>
      <c r="B9" s="35" t="s">
        <v>655</v>
      </c>
      <c r="C9" s="4" t="s">
        <v>29</v>
      </c>
      <c r="D9" s="4" t="s">
        <v>30</v>
      </c>
      <c r="E9" s="13" t="s">
        <v>53</v>
      </c>
      <c r="F9" s="14">
        <v>1.05</v>
      </c>
      <c r="G9" s="1">
        <v>2012</v>
      </c>
      <c r="I9" s="16">
        <f t="shared" si="0"/>
        <v>1.05</v>
      </c>
      <c r="J9" s="16">
        <f t="shared" si="0"/>
        <v>1.05</v>
      </c>
      <c r="K9" s="16">
        <f t="shared" si="0"/>
        <v>1.05</v>
      </c>
      <c r="L9" s="16">
        <f t="shared" si="0"/>
        <v>1.05</v>
      </c>
      <c r="M9" s="16">
        <f t="shared" si="0"/>
        <v>1.05</v>
      </c>
    </row>
    <row r="10" spans="1:13" ht="12.75">
      <c r="A10" s="8">
        <v>6</v>
      </c>
      <c r="B10" s="35" t="s">
        <v>179</v>
      </c>
      <c r="C10" s="4" t="s">
        <v>20</v>
      </c>
      <c r="D10" s="4" t="s">
        <v>40</v>
      </c>
      <c r="E10" s="13" t="s">
        <v>53</v>
      </c>
      <c r="F10" s="14">
        <v>0.9</v>
      </c>
      <c r="G10" s="1">
        <v>2012</v>
      </c>
      <c r="I10" s="16">
        <f t="shared" si="0"/>
        <v>0.9</v>
      </c>
      <c r="J10" s="16">
        <f t="shared" si="0"/>
        <v>0.9</v>
      </c>
      <c r="K10" s="16">
        <f t="shared" si="0"/>
        <v>0.9</v>
      </c>
      <c r="L10" s="16">
        <f t="shared" si="0"/>
        <v>0.9</v>
      </c>
      <c r="M10" s="16">
        <f t="shared" si="0"/>
        <v>0.9</v>
      </c>
    </row>
    <row r="11" spans="1:13" ht="12.75">
      <c r="A11" s="8">
        <v>7</v>
      </c>
      <c r="B11" s="3" t="s">
        <v>108</v>
      </c>
      <c r="C11" s="4" t="s">
        <v>41</v>
      </c>
      <c r="D11" s="4" t="s">
        <v>24</v>
      </c>
      <c r="E11" s="13" t="s">
        <v>53</v>
      </c>
      <c r="F11" s="18">
        <v>0.9</v>
      </c>
      <c r="G11" s="4">
        <v>2012</v>
      </c>
      <c r="I11" s="16">
        <f t="shared" si="0"/>
        <v>0.9</v>
      </c>
      <c r="J11" s="16">
        <f t="shared" si="0"/>
        <v>0.9</v>
      </c>
      <c r="K11" s="16">
        <f t="shared" si="0"/>
        <v>0.9</v>
      </c>
      <c r="L11" s="16">
        <f t="shared" si="0"/>
        <v>0.9</v>
      </c>
      <c r="M11" s="16">
        <f t="shared" si="0"/>
        <v>0.9</v>
      </c>
    </row>
    <row r="12" spans="1:13" ht="12.75">
      <c r="A12" s="8">
        <v>8</v>
      </c>
      <c r="B12" s="35" t="s">
        <v>565</v>
      </c>
      <c r="C12" s="4" t="s">
        <v>44</v>
      </c>
      <c r="D12" s="4" t="s">
        <v>31</v>
      </c>
      <c r="E12" s="13" t="s">
        <v>53</v>
      </c>
      <c r="F12" s="14">
        <v>0.9</v>
      </c>
      <c r="G12" s="1">
        <v>2012</v>
      </c>
      <c r="I12" s="16">
        <f t="shared" si="0"/>
        <v>0.9</v>
      </c>
      <c r="J12" s="16">
        <f t="shared" si="0"/>
        <v>0.9</v>
      </c>
      <c r="K12" s="16">
        <f t="shared" si="0"/>
        <v>0.9</v>
      </c>
      <c r="L12" s="16">
        <f t="shared" si="0"/>
        <v>0.9</v>
      </c>
      <c r="M12" s="16">
        <f t="shared" si="0"/>
        <v>0.9</v>
      </c>
    </row>
    <row r="13" spans="1:13" ht="12.75">
      <c r="A13" s="8">
        <v>9</v>
      </c>
      <c r="B13" s="35" t="s">
        <v>192</v>
      </c>
      <c r="C13" s="4" t="s">
        <v>41</v>
      </c>
      <c r="D13" s="4" t="s">
        <v>33</v>
      </c>
      <c r="E13" s="13" t="s">
        <v>53</v>
      </c>
      <c r="F13" s="14">
        <v>0.9</v>
      </c>
      <c r="G13" s="1">
        <v>2012</v>
      </c>
      <c r="I13" s="16">
        <f t="shared" si="0"/>
        <v>0.9</v>
      </c>
      <c r="J13" s="16">
        <f t="shared" si="0"/>
        <v>0.9</v>
      </c>
      <c r="K13" s="16">
        <f t="shared" si="0"/>
        <v>0.9</v>
      </c>
      <c r="L13" s="16">
        <f t="shared" si="0"/>
        <v>0.9</v>
      </c>
      <c r="M13" s="16">
        <f t="shared" si="0"/>
        <v>0.9</v>
      </c>
    </row>
    <row r="14" spans="1:13" ht="12.75">
      <c r="A14" s="8">
        <v>10</v>
      </c>
      <c r="B14" s="28" t="s">
        <v>671</v>
      </c>
      <c r="C14" s="4" t="s">
        <v>22</v>
      </c>
      <c r="D14" s="4" t="s">
        <v>33</v>
      </c>
      <c r="E14" s="13" t="s">
        <v>53</v>
      </c>
      <c r="F14" s="18">
        <v>0.9</v>
      </c>
      <c r="G14" s="4">
        <v>2012</v>
      </c>
      <c r="I14" s="16">
        <f t="shared" si="0"/>
        <v>0.9</v>
      </c>
      <c r="J14" s="16">
        <f t="shared" si="0"/>
        <v>0.9</v>
      </c>
      <c r="K14" s="16">
        <f t="shared" si="0"/>
        <v>0.9</v>
      </c>
      <c r="L14" s="16">
        <f t="shared" si="0"/>
        <v>0.9</v>
      </c>
      <c r="M14" s="16">
        <f t="shared" si="0"/>
        <v>0.9</v>
      </c>
    </row>
    <row r="15" spans="1:13" ht="12.75">
      <c r="A15" s="8">
        <v>11</v>
      </c>
      <c r="B15" s="28" t="s">
        <v>676</v>
      </c>
      <c r="C15" s="4" t="s">
        <v>20</v>
      </c>
      <c r="D15" s="4" t="s">
        <v>46</v>
      </c>
      <c r="E15" s="13" t="s">
        <v>53</v>
      </c>
      <c r="F15" s="14">
        <v>0.9</v>
      </c>
      <c r="G15" s="1">
        <v>2012</v>
      </c>
      <c r="I15" s="16">
        <f aca="true" t="shared" si="1" ref="I15:M24">+IF($G15&gt;=I$3,$F15,0)</f>
        <v>0.9</v>
      </c>
      <c r="J15" s="16">
        <f t="shared" si="1"/>
        <v>0.9</v>
      </c>
      <c r="K15" s="16">
        <f t="shared" si="1"/>
        <v>0.9</v>
      </c>
      <c r="L15" s="16">
        <f t="shared" si="1"/>
        <v>0.9</v>
      </c>
      <c r="M15" s="16">
        <f t="shared" si="1"/>
        <v>0.9</v>
      </c>
    </row>
    <row r="16" spans="1:13" ht="12.75">
      <c r="A16" s="8">
        <v>12</v>
      </c>
      <c r="B16" s="28" t="s">
        <v>698</v>
      </c>
      <c r="C16" s="4" t="s">
        <v>20</v>
      </c>
      <c r="D16" s="4" t="s">
        <v>31</v>
      </c>
      <c r="E16" s="13" t="s">
        <v>53</v>
      </c>
      <c r="F16" s="16">
        <v>0.9</v>
      </c>
      <c r="G16" s="13">
        <v>2012</v>
      </c>
      <c r="I16" s="16">
        <f t="shared" si="1"/>
        <v>0.9</v>
      </c>
      <c r="J16" s="16">
        <f t="shared" si="1"/>
        <v>0.9</v>
      </c>
      <c r="K16" s="16">
        <f t="shared" si="1"/>
        <v>0.9</v>
      </c>
      <c r="L16" s="16">
        <f t="shared" si="1"/>
        <v>0.9</v>
      </c>
      <c r="M16" s="16">
        <f t="shared" si="1"/>
        <v>0.9</v>
      </c>
    </row>
    <row r="17" spans="1:13" ht="12.75">
      <c r="A17" s="8">
        <v>13</v>
      </c>
      <c r="B17" s="27" t="s">
        <v>402</v>
      </c>
      <c r="C17" s="4" t="s">
        <v>20</v>
      </c>
      <c r="D17" s="4" t="s">
        <v>30</v>
      </c>
      <c r="E17" s="13" t="s">
        <v>53</v>
      </c>
      <c r="F17" s="14">
        <v>8</v>
      </c>
      <c r="G17" s="1">
        <v>2011</v>
      </c>
      <c r="I17" s="16">
        <f t="shared" si="1"/>
        <v>8</v>
      </c>
      <c r="J17" s="16">
        <f t="shared" si="1"/>
        <v>8</v>
      </c>
      <c r="K17" s="16">
        <f t="shared" si="1"/>
        <v>8</v>
      </c>
      <c r="L17" s="16">
        <f t="shared" si="1"/>
        <v>8</v>
      </c>
      <c r="M17" s="16">
        <f t="shared" si="1"/>
        <v>0</v>
      </c>
    </row>
    <row r="18" spans="1:13" ht="12.75">
      <c r="A18" s="8">
        <v>14</v>
      </c>
      <c r="B18" s="15" t="s">
        <v>378</v>
      </c>
      <c r="C18" s="4" t="s">
        <v>21</v>
      </c>
      <c r="D18" s="4" t="s">
        <v>33</v>
      </c>
      <c r="E18" s="13" t="s">
        <v>53</v>
      </c>
      <c r="F18" s="14">
        <v>7.25</v>
      </c>
      <c r="G18" s="1">
        <v>2011</v>
      </c>
      <c r="I18" s="16">
        <f t="shared" si="1"/>
        <v>7.25</v>
      </c>
      <c r="J18" s="16">
        <f t="shared" si="1"/>
        <v>7.25</v>
      </c>
      <c r="K18" s="16">
        <f t="shared" si="1"/>
        <v>7.25</v>
      </c>
      <c r="L18" s="16">
        <f t="shared" si="1"/>
        <v>7.25</v>
      </c>
      <c r="M18" s="16">
        <f t="shared" si="1"/>
        <v>0</v>
      </c>
    </row>
    <row r="19" spans="1:13" ht="12.75">
      <c r="A19" s="8">
        <v>15</v>
      </c>
      <c r="B19" s="27" t="s">
        <v>162</v>
      </c>
      <c r="C19" s="4" t="s">
        <v>34</v>
      </c>
      <c r="D19" s="4" t="s">
        <v>48</v>
      </c>
      <c r="E19" s="13" t="s">
        <v>53</v>
      </c>
      <c r="F19" s="14">
        <v>1.3</v>
      </c>
      <c r="G19" s="1">
        <v>2011</v>
      </c>
      <c r="I19" s="16">
        <f t="shared" si="1"/>
        <v>1.3</v>
      </c>
      <c r="J19" s="16">
        <f t="shared" si="1"/>
        <v>1.3</v>
      </c>
      <c r="K19" s="16">
        <f t="shared" si="1"/>
        <v>1.3</v>
      </c>
      <c r="L19" s="16">
        <f t="shared" si="1"/>
        <v>1.3</v>
      </c>
      <c r="M19" s="16">
        <f t="shared" si="1"/>
        <v>0</v>
      </c>
    </row>
    <row r="20" spans="1:13" ht="12.75">
      <c r="A20" s="8">
        <v>16</v>
      </c>
      <c r="B20" s="15" t="s">
        <v>325</v>
      </c>
      <c r="C20" s="4" t="s">
        <v>22</v>
      </c>
      <c r="D20" s="4" t="s">
        <v>40</v>
      </c>
      <c r="E20" s="13" t="s">
        <v>53</v>
      </c>
      <c r="F20" s="14">
        <v>2.55</v>
      </c>
      <c r="G20" s="1">
        <v>2010</v>
      </c>
      <c r="I20" s="16">
        <f t="shared" si="1"/>
        <v>2.55</v>
      </c>
      <c r="J20" s="16">
        <f t="shared" si="1"/>
        <v>2.55</v>
      </c>
      <c r="K20" s="16">
        <f t="shared" si="1"/>
        <v>2.55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326</v>
      </c>
      <c r="C21" s="4" t="s">
        <v>22</v>
      </c>
      <c r="D21" s="4" t="s">
        <v>60</v>
      </c>
      <c r="E21" s="13" t="s">
        <v>53</v>
      </c>
      <c r="F21" s="14">
        <v>1.85</v>
      </c>
      <c r="G21" s="1">
        <v>2010</v>
      </c>
      <c r="I21" s="16">
        <f t="shared" si="1"/>
        <v>1.85</v>
      </c>
      <c r="J21" s="16">
        <f t="shared" si="1"/>
        <v>1.85</v>
      </c>
      <c r="K21" s="16">
        <f t="shared" si="1"/>
        <v>1.85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7" t="s">
        <v>404</v>
      </c>
      <c r="C22" s="4" t="s">
        <v>29</v>
      </c>
      <c r="D22" s="4" t="s">
        <v>19</v>
      </c>
      <c r="E22" s="13" t="s">
        <v>53</v>
      </c>
      <c r="F22" s="14">
        <v>8.35</v>
      </c>
      <c r="G22" s="1">
        <v>2009</v>
      </c>
      <c r="I22" s="16">
        <f t="shared" si="1"/>
        <v>8.35</v>
      </c>
      <c r="J22" s="16">
        <f t="shared" si="1"/>
        <v>8.35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7" t="s">
        <v>405</v>
      </c>
      <c r="C23" s="4" t="s">
        <v>20</v>
      </c>
      <c r="D23" s="4" t="s">
        <v>24</v>
      </c>
      <c r="E23" s="13" t="s">
        <v>53</v>
      </c>
      <c r="F23" s="14">
        <v>7.7</v>
      </c>
      <c r="G23" s="1">
        <v>2009</v>
      </c>
      <c r="I23" s="16">
        <f t="shared" si="1"/>
        <v>7.7</v>
      </c>
      <c r="J23" s="16">
        <f t="shared" si="1"/>
        <v>7.7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15" t="s">
        <v>223</v>
      </c>
      <c r="C24" s="4" t="s">
        <v>44</v>
      </c>
      <c r="D24" s="4" t="s">
        <v>37</v>
      </c>
      <c r="E24" s="13" t="s">
        <v>53</v>
      </c>
      <c r="F24" s="16">
        <v>3.7</v>
      </c>
      <c r="G24" s="13">
        <v>2009</v>
      </c>
      <c r="I24" s="16">
        <f t="shared" si="1"/>
        <v>3.7</v>
      </c>
      <c r="J24" s="16">
        <f t="shared" si="1"/>
        <v>3.7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7" t="s">
        <v>268</v>
      </c>
      <c r="C25" s="4" t="s">
        <v>29</v>
      </c>
      <c r="D25" s="4" t="s">
        <v>40</v>
      </c>
      <c r="E25" s="13" t="s">
        <v>53</v>
      </c>
      <c r="F25" s="14">
        <v>1.8</v>
      </c>
      <c r="G25" s="1">
        <v>2009</v>
      </c>
      <c r="I25" s="16">
        <f aca="true" t="shared" si="2" ref="I25:M32">+IF($G25&gt;=I$3,$F25,0)</f>
        <v>1.8</v>
      </c>
      <c r="J25" s="16">
        <f t="shared" si="2"/>
        <v>1.8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15" t="s">
        <v>279</v>
      </c>
      <c r="C26" s="4" t="s">
        <v>22</v>
      </c>
      <c r="D26" s="4" t="s">
        <v>50</v>
      </c>
      <c r="E26" s="13" t="s">
        <v>53</v>
      </c>
      <c r="F26" s="14">
        <v>5.3</v>
      </c>
      <c r="G26" s="1">
        <v>2008</v>
      </c>
      <c r="I26" s="16">
        <f t="shared" si="2"/>
        <v>5.3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15" t="s">
        <v>205</v>
      </c>
      <c r="C27" s="4" t="s">
        <v>20</v>
      </c>
      <c r="D27" s="4" t="s">
        <v>19</v>
      </c>
      <c r="E27" s="13" t="s">
        <v>53</v>
      </c>
      <c r="F27" s="14">
        <v>5.2</v>
      </c>
      <c r="G27" s="1">
        <v>2008</v>
      </c>
      <c r="I27" s="16">
        <f t="shared" si="2"/>
        <v>5.2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7" t="s">
        <v>394</v>
      </c>
      <c r="C28" s="4" t="s">
        <v>20</v>
      </c>
      <c r="D28" s="4" t="s">
        <v>54</v>
      </c>
      <c r="E28" s="13" t="s">
        <v>53</v>
      </c>
      <c r="F28" s="14">
        <v>4.8</v>
      </c>
      <c r="G28" s="1">
        <v>2008</v>
      </c>
      <c r="I28" s="16">
        <f t="shared" si="2"/>
        <v>4.8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15" t="s">
        <v>111</v>
      </c>
      <c r="C29" s="4" t="s">
        <v>22</v>
      </c>
      <c r="D29" s="4" t="s">
        <v>46</v>
      </c>
      <c r="E29" s="13" t="s">
        <v>53</v>
      </c>
      <c r="F29" s="14">
        <v>3</v>
      </c>
      <c r="G29" s="1">
        <v>2008</v>
      </c>
      <c r="I29" s="16">
        <f t="shared" si="2"/>
        <v>3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820</v>
      </c>
      <c r="C30" s="4" t="s">
        <v>29</v>
      </c>
      <c r="D30" s="4" t="s">
        <v>37</v>
      </c>
      <c r="E30" s="13" t="s">
        <v>53</v>
      </c>
      <c r="F30" s="14">
        <v>0.9</v>
      </c>
      <c r="G30" s="1">
        <v>2008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819</v>
      </c>
      <c r="C31" s="4" t="s">
        <v>41</v>
      </c>
      <c r="D31" s="4" t="s">
        <v>30</v>
      </c>
      <c r="E31" s="13" t="s">
        <v>53</v>
      </c>
      <c r="F31" s="9">
        <v>0.9</v>
      </c>
      <c r="G31" s="10">
        <v>2008</v>
      </c>
      <c r="I31" s="16">
        <f t="shared" si="2"/>
        <v>0.9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168</v>
      </c>
      <c r="C32" s="4" t="s">
        <v>34</v>
      </c>
      <c r="D32" s="4" t="s">
        <v>37</v>
      </c>
      <c r="E32" s="13" t="s">
        <v>53</v>
      </c>
      <c r="F32" s="18">
        <v>0.6</v>
      </c>
      <c r="G32" s="4">
        <v>2008</v>
      </c>
      <c r="I32" s="16">
        <f t="shared" si="2"/>
        <v>0.6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4:13" ht="7.5" customHeight="1">
      <c r="D33" s="4"/>
      <c r="E33" s="13"/>
      <c r="F33" s="9"/>
      <c r="G33" s="10"/>
      <c r="I33" s="15"/>
      <c r="J33" s="15"/>
      <c r="K33" s="15"/>
      <c r="L33" s="15"/>
      <c r="M33" s="15"/>
    </row>
    <row r="34" spans="2:13" ht="12.75">
      <c r="B34" s="37"/>
      <c r="C34" s="38"/>
      <c r="D34" s="38"/>
      <c r="E34" s="39"/>
      <c r="F34" s="40"/>
      <c r="G34" s="41"/>
      <c r="I34" s="17">
        <f>+SUM(I5:I32)</f>
        <v>97.55</v>
      </c>
      <c r="J34" s="17">
        <f>+SUM(J5:J32)</f>
        <v>76.85</v>
      </c>
      <c r="K34" s="17">
        <f>+SUM(K5:K32)</f>
        <v>55.29999999999999</v>
      </c>
      <c r="L34" s="17">
        <f>+SUM(L5:L32)</f>
        <v>50.89999999999999</v>
      </c>
      <c r="M34" s="17">
        <f>+SUM(M5:M32)</f>
        <v>34.349999999999994</v>
      </c>
    </row>
    <row r="35" spans="2:13" ht="12.75">
      <c r="B35" s="15"/>
      <c r="D35" s="4"/>
      <c r="E35" s="13"/>
      <c r="F35" s="14"/>
      <c r="G35" s="1"/>
      <c r="I35" s="17"/>
      <c r="J35" s="17"/>
      <c r="K35" s="17"/>
      <c r="L35" s="17"/>
      <c r="M35" s="17"/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7" t="s">
        <v>257</v>
      </c>
      <c r="C40" s="4" t="s">
        <v>20</v>
      </c>
      <c r="D40" s="4" t="s">
        <v>37</v>
      </c>
      <c r="E40" s="13" t="s">
        <v>85</v>
      </c>
      <c r="F40" s="14">
        <v>1.1</v>
      </c>
      <c r="G40" s="1">
        <v>2009</v>
      </c>
      <c r="I40" s="16">
        <f aca="true" t="shared" si="3" ref="I40:I46">+CEILING(IF($I$38&lt;=G40,F40*0.3,0),0.05)</f>
        <v>0.35000000000000003</v>
      </c>
      <c r="J40" s="16">
        <f aca="true" t="shared" si="4" ref="J40:J46">+CEILING(IF($J$38&lt;=G40,F40*0.3,0),0.05)</f>
        <v>0.35000000000000003</v>
      </c>
      <c r="K40" s="16">
        <f aca="true" t="shared" si="5" ref="K40:K46">+CEILING(IF($K$38&lt;=G40,F40*0.3,0),0.05)</f>
        <v>0</v>
      </c>
      <c r="L40" s="16">
        <f aca="true" t="shared" si="6" ref="L40:L46">+CEILING(IF($L$38&lt;=G40,F40*0.3,0),0.05)</f>
        <v>0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27" t="s">
        <v>258</v>
      </c>
      <c r="C41" s="4" t="s">
        <v>18</v>
      </c>
      <c r="D41" s="4" t="s">
        <v>275</v>
      </c>
      <c r="E41" s="13" t="s">
        <v>85</v>
      </c>
      <c r="F41" s="16">
        <v>0.65</v>
      </c>
      <c r="G41" s="13">
        <v>2009</v>
      </c>
      <c r="I41" s="16">
        <f t="shared" si="3"/>
        <v>0.2</v>
      </c>
      <c r="J41" s="16">
        <f t="shared" si="4"/>
        <v>0.2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 t="s">
        <v>175</v>
      </c>
      <c r="C42" s="4" t="s">
        <v>21</v>
      </c>
      <c r="D42" s="4" t="s">
        <v>23</v>
      </c>
      <c r="E42" s="13" t="s">
        <v>85</v>
      </c>
      <c r="F42" s="14">
        <v>0.6</v>
      </c>
      <c r="G42" s="1">
        <v>2008</v>
      </c>
      <c r="I42" s="16">
        <f t="shared" si="3"/>
        <v>0.2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3" t="s">
        <v>171</v>
      </c>
      <c r="C43" s="4" t="s">
        <v>20</v>
      </c>
      <c r="D43" s="4" t="s">
        <v>275</v>
      </c>
      <c r="E43" s="13" t="s">
        <v>85</v>
      </c>
      <c r="F43" s="18">
        <v>0.6</v>
      </c>
      <c r="G43" s="4">
        <v>2008</v>
      </c>
      <c r="I43" s="16">
        <f t="shared" si="3"/>
        <v>0.2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D44" s="4"/>
      <c r="E44" s="13"/>
      <c r="F44" s="16"/>
      <c r="G44" s="13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7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86</v>
      </c>
      <c r="B46" s="27"/>
      <c r="C46" s="22" t="s">
        <v>187</v>
      </c>
      <c r="D46" s="22" t="s">
        <v>187</v>
      </c>
      <c r="E46" s="29" t="s">
        <v>187</v>
      </c>
      <c r="F46" s="14"/>
      <c r="G46" s="1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7"/>
      <c r="D48" s="4"/>
      <c r="E48" s="13"/>
      <c r="F48" s="14"/>
      <c r="G48" s="1"/>
      <c r="I48" s="12">
        <f>+SUM(I40:I47)</f>
        <v>0.95</v>
      </c>
      <c r="J48" s="12">
        <f>+SUM(J40:J47)</f>
        <v>0.55</v>
      </c>
      <c r="K48" s="12">
        <f>+SUM(K40:K47)</f>
        <v>0</v>
      </c>
      <c r="L48" s="12">
        <f>+SUM(L40:L47)</f>
        <v>0</v>
      </c>
      <c r="M48" s="12">
        <f>+SUM(M40:M47)</f>
        <v>0</v>
      </c>
    </row>
    <row r="50" spans="1:13" ht="15.75">
      <c r="A50" s="84" t="s">
        <v>55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2008</v>
      </c>
      <c r="J52" s="7">
        <f>+J$3</f>
        <v>2009</v>
      </c>
      <c r="K52" s="7">
        <f>+K$3</f>
        <v>2010</v>
      </c>
      <c r="L52" s="7">
        <f>+L$3</f>
        <v>2011</v>
      </c>
      <c r="M52" s="7">
        <f>+M$3</f>
        <v>2012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127</v>
      </c>
      <c r="C54" s="4" t="s">
        <v>21</v>
      </c>
      <c r="D54" s="4" t="s">
        <v>30</v>
      </c>
      <c r="E54" s="13">
        <v>2007</v>
      </c>
      <c r="F54" s="14">
        <v>0.75</v>
      </c>
      <c r="G54" s="1">
        <v>2010</v>
      </c>
      <c r="I54" s="16">
        <f aca="true" t="shared" si="8" ref="I54:I59">+CEILING(IF($I$52=E54,F54,IF($I$52&lt;=G54,F54*0.3,0)),0.05)</f>
        <v>0.25</v>
      </c>
      <c r="J54" s="16">
        <f aca="true" t="shared" si="9" ref="J54:J59">+CEILING(IF($J$52&lt;=G54,F54*0.3,0),0.05)</f>
        <v>0.25</v>
      </c>
      <c r="K54" s="16">
        <f aca="true" t="shared" si="10" ref="K54:K59">+CEILING(IF($K$52&lt;=G54,F54*0.3,0),0.05)</f>
        <v>0.25</v>
      </c>
      <c r="L54" s="16">
        <f aca="true" t="shared" si="11" ref="L54:L59">+CEILING(IF($L$52&lt;=G54,F54*0.3,0),0.05)</f>
        <v>0</v>
      </c>
      <c r="M54" s="16">
        <f aca="true" t="shared" si="12" ref="M54:M59">CEILING(IF($M$52&lt;=G54,F54*0.3,0),0.05)</f>
        <v>0</v>
      </c>
    </row>
    <row r="55" spans="1:13" ht="12.75">
      <c r="A55" s="8">
        <v>2</v>
      </c>
      <c r="B55" s="35" t="s">
        <v>206</v>
      </c>
      <c r="C55" s="4" t="s">
        <v>22</v>
      </c>
      <c r="D55" s="4" t="s">
        <v>23</v>
      </c>
      <c r="E55" s="13">
        <v>2008</v>
      </c>
      <c r="F55" s="14">
        <v>1.35</v>
      </c>
      <c r="G55" s="1">
        <v>2009</v>
      </c>
      <c r="I55" s="16">
        <f t="shared" si="8"/>
        <v>1.35</v>
      </c>
      <c r="J55" s="16">
        <f t="shared" si="9"/>
        <v>0.45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15" t="s">
        <v>112</v>
      </c>
      <c r="C56" s="4" t="s">
        <v>41</v>
      </c>
      <c r="D56" s="4" t="s">
        <v>26</v>
      </c>
      <c r="E56" s="13">
        <v>2005</v>
      </c>
      <c r="F56" s="14">
        <v>0.9</v>
      </c>
      <c r="G56" s="1">
        <v>2008</v>
      </c>
      <c r="I56" s="16">
        <f t="shared" si="8"/>
        <v>0.30000000000000004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15" t="s">
        <v>364</v>
      </c>
      <c r="C57" s="4" t="s">
        <v>22</v>
      </c>
      <c r="D57" s="4" t="s">
        <v>37</v>
      </c>
      <c r="E57" s="13">
        <v>2006</v>
      </c>
      <c r="F57" s="14">
        <v>0.75</v>
      </c>
      <c r="G57" s="1">
        <v>2008</v>
      </c>
      <c r="I57" s="16">
        <f t="shared" si="8"/>
        <v>0.25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164</v>
      </c>
      <c r="C58" s="4" t="s">
        <v>34</v>
      </c>
      <c r="D58" s="4" t="s">
        <v>51</v>
      </c>
      <c r="E58" s="13">
        <v>2006</v>
      </c>
      <c r="F58" s="14">
        <v>0.75</v>
      </c>
      <c r="G58" s="1">
        <v>2008</v>
      </c>
      <c r="I58" s="16">
        <f t="shared" si="8"/>
        <v>0.25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3" t="s">
        <v>324</v>
      </c>
      <c r="C59" s="4" t="s">
        <v>21</v>
      </c>
      <c r="D59" s="4" t="s">
        <v>37</v>
      </c>
      <c r="E59" s="13">
        <v>2008</v>
      </c>
      <c r="F59" s="9">
        <v>0.75</v>
      </c>
      <c r="G59" s="10">
        <v>2008</v>
      </c>
      <c r="I59" s="16">
        <f t="shared" si="8"/>
        <v>0.75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3" t="s">
        <v>150</v>
      </c>
      <c r="C60" s="4" t="s">
        <v>41</v>
      </c>
      <c r="D60" s="4" t="s">
        <v>60</v>
      </c>
      <c r="E60" s="4">
        <v>2004</v>
      </c>
      <c r="F60" s="9">
        <v>0.6</v>
      </c>
      <c r="G60" s="10">
        <v>2008</v>
      </c>
      <c r="I60" s="16">
        <f>+CEILING(IF($I$52=E60,F60,IF($I$52&lt;=G60,F60*0.3,0)),0.05)</f>
        <v>0.2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>+CEILING(IF($I$52=E61,F61,IF($I$52&lt;=G61,F61*0.3,0)),0.05)</f>
        <v>0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>+CEILING(IF($I$52=E62,F62,IF($I$52&lt;=G62,F62*0.3,0)),0.05)</f>
        <v>0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>+CEILING(IF($I$52=E63,F63,IF($I$52&lt;=G63,F63*0.3,0)),0.05)</f>
        <v>0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3.3500000000000005</v>
      </c>
      <c r="J65" s="17">
        <f>+SUM(J54:J64)</f>
        <v>0.7</v>
      </c>
      <c r="K65" s="17">
        <f>+SUM(K54:K64)</f>
        <v>0.25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84" t="s">
        <v>56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59</v>
      </c>
      <c r="C69" s="6"/>
      <c r="D69" s="6"/>
      <c r="E69" s="6"/>
      <c r="F69" s="6" t="s">
        <v>58</v>
      </c>
      <c r="G69" s="6" t="s">
        <v>57</v>
      </c>
      <c r="I69" s="7">
        <f>+I$3</f>
        <v>2008</v>
      </c>
      <c r="J69" s="7">
        <f>+J$3</f>
        <v>2009</v>
      </c>
      <c r="K69" s="7">
        <f>+K$3</f>
        <v>2010</v>
      </c>
      <c r="L69" s="7">
        <f>+L$3</f>
        <v>2011</v>
      </c>
      <c r="M69" s="7">
        <f>+M$3</f>
        <v>2012</v>
      </c>
    </row>
    <row r="70" spans="1:13" ht="7.5" customHeight="1">
      <c r="A70" s="8"/>
      <c r="I70" s="12"/>
      <c r="J70" s="12"/>
      <c r="K70" s="12"/>
      <c r="L70" s="12"/>
      <c r="M70" s="12"/>
    </row>
    <row r="71" spans="1:13" ht="12.75">
      <c r="A71" s="8">
        <v>1</v>
      </c>
      <c r="B71" s="82"/>
      <c r="C71" s="82"/>
      <c r="D71" s="82"/>
      <c r="E71" s="82"/>
      <c r="F71" s="18"/>
      <c r="G71" s="4"/>
      <c r="I71" s="30">
        <f>F71</f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12.75">
      <c r="A72" s="8">
        <v>2</v>
      </c>
      <c r="B72" s="82"/>
      <c r="C72" s="82"/>
      <c r="D72" s="82"/>
      <c r="E72" s="82"/>
      <c r="I72" s="12"/>
      <c r="J72" s="12"/>
      <c r="K72" s="12"/>
      <c r="L72" s="12"/>
      <c r="M72" s="12"/>
    </row>
    <row r="73" spans="1:13" ht="7.5" customHeight="1">
      <c r="A73" s="8"/>
      <c r="I73" s="12"/>
      <c r="J73" s="12"/>
      <c r="K73" s="12"/>
      <c r="L73" s="12"/>
      <c r="M73" s="12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1:13" ht="12.75">
      <c r="A75" s="8"/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679</v>
      </c>
      <c r="C5" s="4" t="s">
        <v>29</v>
      </c>
      <c r="D5" s="4" t="s">
        <v>26</v>
      </c>
      <c r="E5" s="13" t="s">
        <v>53</v>
      </c>
      <c r="F5" s="9">
        <v>4.65</v>
      </c>
      <c r="G5" s="10">
        <v>2012</v>
      </c>
      <c r="I5" s="16">
        <f aca="true" t="shared" si="0" ref="I5:M14">+IF($G5&gt;=I$3,$F5,0)</f>
        <v>4.65</v>
      </c>
      <c r="J5" s="16">
        <f t="shared" si="0"/>
        <v>4.65</v>
      </c>
      <c r="K5" s="16">
        <f t="shared" si="0"/>
        <v>4.65</v>
      </c>
      <c r="L5" s="16">
        <f t="shared" si="0"/>
        <v>4.65</v>
      </c>
      <c r="M5" s="16">
        <f t="shared" si="0"/>
        <v>4.65</v>
      </c>
    </row>
    <row r="6" spans="1:13" ht="12.75">
      <c r="A6" s="8">
        <v>2</v>
      </c>
      <c r="B6" s="28" t="s">
        <v>597</v>
      </c>
      <c r="C6" s="4" t="s">
        <v>20</v>
      </c>
      <c r="D6" s="4" t="s">
        <v>42</v>
      </c>
      <c r="E6" s="13" t="s">
        <v>53</v>
      </c>
      <c r="F6" s="14">
        <v>3.9</v>
      </c>
      <c r="G6" s="1">
        <v>2012</v>
      </c>
      <c r="I6" s="16">
        <f t="shared" si="0"/>
        <v>3.9</v>
      </c>
      <c r="J6" s="16">
        <f t="shared" si="0"/>
        <v>3.9</v>
      </c>
      <c r="K6" s="16">
        <f t="shared" si="0"/>
        <v>3.9</v>
      </c>
      <c r="L6" s="16">
        <f t="shared" si="0"/>
        <v>3.9</v>
      </c>
      <c r="M6" s="16">
        <f t="shared" si="0"/>
        <v>3.9</v>
      </c>
    </row>
    <row r="7" spans="1:13" ht="12.75">
      <c r="A7" s="8">
        <v>3</v>
      </c>
      <c r="B7" s="3" t="s">
        <v>720</v>
      </c>
      <c r="C7" s="4" t="s">
        <v>20</v>
      </c>
      <c r="D7" s="4" t="s">
        <v>46</v>
      </c>
      <c r="E7" s="13" t="s">
        <v>53</v>
      </c>
      <c r="F7" s="9">
        <v>2.65</v>
      </c>
      <c r="G7" s="10">
        <v>2012</v>
      </c>
      <c r="I7" s="16">
        <f t="shared" si="0"/>
        <v>2.65</v>
      </c>
      <c r="J7" s="16">
        <f t="shared" si="0"/>
        <v>2.65</v>
      </c>
      <c r="K7" s="16">
        <f t="shared" si="0"/>
        <v>2.65</v>
      </c>
      <c r="L7" s="16">
        <f t="shared" si="0"/>
        <v>2.65</v>
      </c>
      <c r="M7" s="16">
        <f t="shared" si="0"/>
        <v>2.65</v>
      </c>
    </row>
    <row r="8" spans="1:13" ht="12.75">
      <c r="A8" s="8">
        <v>4</v>
      </c>
      <c r="B8" s="28" t="s">
        <v>669</v>
      </c>
      <c r="C8" s="4" t="s">
        <v>20</v>
      </c>
      <c r="D8" s="4" t="s">
        <v>46</v>
      </c>
      <c r="E8" s="13" t="s">
        <v>53</v>
      </c>
      <c r="F8" s="14">
        <v>0.9</v>
      </c>
      <c r="G8" s="1">
        <v>2012</v>
      </c>
      <c r="I8" s="16">
        <f t="shared" si="0"/>
        <v>0.9</v>
      </c>
      <c r="J8" s="16">
        <f t="shared" si="0"/>
        <v>0.9</v>
      </c>
      <c r="K8" s="16">
        <f t="shared" si="0"/>
        <v>0.9</v>
      </c>
      <c r="L8" s="16">
        <f t="shared" si="0"/>
        <v>0.9</v>
      </c>
      <c r="M8" s="16">
        <f t="shared" si="0"/>
        <v>0.9</v>
      </c>
    </row>
    <row r="9" spans="1:13" ht="12.75">
      <c r="A9" s="8">
        <v>5</v>
      </c>
      <c r="B9" s="35" t="s">
        <v>437</v>
      </c>
      <c r="C9" s="4" t="s">
        <v>20</v>
      </c>
      <c r="D9" s="4" t="s">
        <v>25</v>
      </c>
      <c r="E9" s="13" t="s">
        <v>53</v>
      </c>
      <c r="F9" s="14">
        <v>5.1</v>
      </c>
      <c r="G9" s="1">
        <v>2011</v>
      </c>
      <c r="I9" s="16">
        <f t="shared" si="0"/>
        <v>5.1</v>
      </c>
      <c r="J9" s="16">
        <f t="shared" si="0"/>
        <v>5.1</v>
      </c>
      <c r="K9" s="16">
        <f t="shared" si="0"/>
        <v>5.1</v>
      </c>
      <c r="L9" s="16">
        <f t="shared" si="0"/>
        <v>5.1</v>
      </c>
      <c r="M9" s="16">
        <f t="shared" si="0"/>
        <v>0</v>
      </c>
    </row>
    <row r="10" spans="1:13" ht="12.75">
      <c r="A10" s="8">
        <v>6</v>
      </c>
      <c r="B10" s="21" t="s">
        <v>426</v>
      </c>
      <c r="C10" s="4" t="s">
        <v>34</v>
      </c>
      <c r="D10" s="4" t="s">
        <v>43</v>
      </c>
      <c r="E10" s="13" t="s">
        <v>53</v>
      </c>
      <c r="F10" s="14">
        <v>4.6</v>
      </c>
      <c r="G10" s="1">
        <v>2011</v>
      </c>
      <c r="I10" s="16">
        <f t="shared" si="0"/>
        <v>4.6</v>
      </c>
      <c r="J10" s="16">
        <f t="shared" si="0"/>
        <v>4.6</v>
      </c>
      <c r="K10" s="16">
        <f t="shared" si="0"/>
        <v>4.6</v>
      </c>
      <c r="L10" s="16">
        <f t="shared" si="0"/>
        <v>4.6</v>
      </c>
      <c r="M10" s="16">
        <f t="shared" si="0"/>
        <v>0</v>
      </c>
    </row>
    <row r="11" spans="1:13" ht="12.75">
      <c r="A11" s="8">
        <v>7</v>
      </c>
      <c r="B11" s="3" t="s">
        <v>438</v>
      </c>
      <c r="C11" s="4" t="s">
        <v>41</v>
      </c>
      <c r="D11" s="4" t="s">
        <v>52</v>
      </c>
      <c r="E11" s="13" t="s">
        <v>53</v>
      </c>
      <c r="F11" s="14">
        <v>4.25</v>
      </c>
      <c r="G11" s="1">
        <v>2011</v>
      </c>
      <c r="I11" s="16">
        <f t="shared" si="0"/>
        <v>4.25</v>
      </c>
      <c r="J11" s="16">
        <f t="shared" si="0"/>
        <v>4.25</v>
      </c>
      <c r="K11" s="16">
        <f t="shared" si="0"/>
        <v>4.25</v>
      </c>
      <c r="L11" s="16">
        <f t="shared" si="0"/>
        <v>4.25</v>
      </c>
      <c r="M11" s="16">
        <f t="shared" si="0"/>
        <v>0</v>
      </c>
    </row>
    <row r="12" spans="1:13" ht="12.75">
      <c r="A12" s="8">
        <v>8</v>
      </c>
      <c r="B12" s="3" t="s">
        <v>727</v>
      </c>
      <c r="C12" s="4" t="s">
        <v>22</v>
      </c>
      <c r="D12" s="4" t="s">
        <v>275</v>
      </c>
      <c r="E12" s="13" t="s">
        <v>53</v>
      </c>
      <c r="F12" s="18">
        <v>3.15</v>
      </c>
      <c r="G12" s="4">
        <v>2011</v>
      </c>
      <c r="I12" s="16">
        <f t="shared" si="0"/>
        <v>3.15</v>
      </c>
      <c r="J12" s="16">
        <f t="shared" si="0"/>
        <v>3.15</v>
      </c>
      <c r="K12" s="16">
        <f t="shared" si="0"/>
        <v>3.15</v>
      </c>
      <c r="L12" s="16">
        <f t="shared" si="0"/>
        <v>3.15</v>
      </c>
      <c r="M12" s="16">
        <f t="shared" si="0"/>
        <v>0</v>
      </c>
    </row>
    <row r="13" spans="1:13" ht="12.75">
      <c r="A13" s="8">
        <v>9</v>
      </c>
      <c r="B13" s="27" t="s">
        <v>501</v>
      </c>
      <c r="C13" s="4" t="s">
        <v>18</v>
      </c>
      <c r="D13" s="4" t="s">
        <v>50</v>
      </c>
      <c r="E13" s="13" t="s">
        <v>53</v>
      </c>
      <c r="F13" s="14">
        <v>2.9</v>
      </c>
      <c r="G13" s="1">
        <v>2011</v>
      </c>
      <c r="I13" s="16">
        <f t="shared" si="0"/>
        <v>2.9</v>
      </c>
      <c r="J13" s="16">
        <f t="shared" si="0"/>
        <v>2.9</v>
      </c>
      <c r="K13" s="16">
        <f t="shared" si="0"/>
        <v>2.9</v>
      </c>
      <c r="L13" s="16">
        <f t="shared" si="0"/>
        <v>2.9</v>
      </c>
      <c r="M13" s="16">
        <f t="shared" si="0"/>
        <v>0</v>
      </c>
    </row>
    <row r="14" spans="1:13" ht="12.75">
      <c r="A14" s="8">
        <v>10</v>
      </c>
      <c r="B14" s="3" t="s">
        <v>479</v>
      </c>
      <c r="C14" s="4" t="s">
        <v>21</v>
      </c>
      <c r="D14" s="4" t="s">
        <v>51</v>
      </c>
      <c r="E14" s="13" t="s">
        <v>53</v>
      </c>
      <c r="F14" s="9">
        <v>2.5</v>
      </c>
      <c r="G14" s="10">
        <v>2011</v>
      </c>
      <c r="I14" s="16">
        <f t="shared" si="0"/>
        <v>2.5</v>
      </c>
      <c r="J14" s="16">
        <f t="shared" si="0"/>
        <v>2.5</v>
      </c>
      <c r="K14" s="16">
        <f t="shared" si="0"/>
        <v>2.5</v>
      </c>
      <c r="L14" s="16">
        <f t="shared" si="0"/>
        <v>2.5</v>
      </c>
      <c r="M14" s="16">
        <f t="shared" si="0"/>
        <v>0</v>
      </c>
    </row>
    <row r="15" spans="1:13" ht="12.75">
      <c r="A15" s="8">
        <v>11</v>
      </c>
      <c r="B15" s="3" t="s">
        <v>444</v>
      </c>
      <c r="C15" s="4" t="s">
        <v>34</v>
      </c>
      <c r="D15" s="4" t="s">
        <v>25</v>
      </c>
      <c r="E15" s="13" t="s">
        <v>53</v>
      </c>
      <c r="F15" s="18">
        <v>1.6</v>
      </c>
      <c r="G15" s="4">
        <v>2011</v>
      </c>
      <c r="I15" s="16">
        <f aca="true" t="shared" si="1" ref="I15:M24">+IF($G15&gt;=I$3,$F15,0)</f>
        <v>1.6</v>
      </c>
      <c r="J15" s="16">
        <f t="shared" si="1"/>
        <v>1.6</v>
      </c>
      <c r="K15" s="16">
        <f t="shared" si="1"/>
        <v>1.6</v>
      </c>
      <c r="L15" s="16">
        <f t="shared" si="1"/>
        <v>1.6</v>
      </c>
      <c r="M15" s="16">
        <f t="shared" si="1"/>
        <v>0</v>
      </c>
    </row>
    <row r="16" spans="1:13" ht="12.75">
      <c r="A16" s="8">
        <v>12</v>
      </c>
      <c r="B16" s="35" t="s">
        <v>476</v>
      </c>
      <c r="C16" s="4" t="s">
        <v>22</v>
      </c>
      <c r="D16" s="4" t="s">
        <v>186</v>
      </c>
      <c r="E16" s="13" t="s">
        <v>53</v>
      </c>
      <c r="F16" s="14">
        <v>1.5</v>
      </c>
      <c r="G16" s="1">
        <v>2011</v>
      </c>
      <c r="I16" s="16">
        <f t="shared" si="1"/>
        <v>1.5</v>
      </c>
      <c r="J16" s="16">
        <f t="shared" si="1"/>
        <v>1.5</v>
      </c>
      <c r="K16" s="16">
        <f t="shared" si="1"/>
        <v>1.5</v>
      </c>
      <c r="L16" s="16">
        <f t="shared" si="1"/>
        <v>1.5</v>
      </c>
      <c r="M16" s="16">
        <f t="shared" si="1"/>
        <v>0</v>
      </c>
    </row>
    <row r="17" spans="1:13" ht="12.75">
      <c r="A17" s="8">
        <v>13</v>
      </c>
      <c r="B17" s="3" t="s">
        <v>499</v>
      </c>
      <c r="C17" s="4" t="s">
        <v>41</v>
      </c>
      <c r="D17" s="4" t="s">
        <v>43</v>
      </c>
      <c r="E17" s="13" t="s">
        <v>53</v>
      </c>
      <c r="F17" s="18">
        <v>0.8</v>
      </c>
      <c r="G17" s="4">
        <v>2011</v>
      </c>
      <c r="I17" s="16">
        <f t="shared" si="1"/>
        <v>0.8</v>
      </c>
      <c r="J17" s="16">
        <f t="shared" si="1"/>
        <v>0.8</v>
      </c>
      <c r="K17" s="16">
        <f t="shared" si="1"/>
        <v>0.8</v>
      </c>
      <c r="L17" s="16">
        <f t="shared" si="1"/>
        <v>0.8</v>
      </c>
      <c r="M17" s="16">
        <f t="shared" si="1"/>
        <v>0</v>
      </c>
    </row>
    <row r="18" spans="1:13" ht="12.75">
      <c r="A18" s="8">
        <v>14</v>
      </c>
      <c r="B18" s="21" t="s">
        <v>518</v>
      </c>
      <c r="C18" s="4" t="s">
        <v>20</v>
      </c>
      <c r="D18" s="4" t="s">
        <v>35</v>
      </c>
      <c r="E18" s="13" t="s">
        <v>53</v>
      </c>
      <c r="F18" s="14">
        <v>15.75</v>
      </c>
      <c r="G18" s="1">
        <v>2010</v>
      </c>
      <c r="I18" s="16">
        <f t="shared" si="1"/>
        <v>15.75</v>
      </c>
      <c r="J18" s="16">
        <f t="shared" si="1"/>
        <v>15.75</v>
      </c>
      <c r="K18" s="16">
        <f t="shared" si="1"/>
        <v>15.75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281</v>
      </c>
      <c r="C19" s="4" t="s">
        <v>41</v>
      </c>
      <c r="D19" s="4" t="s">
        <v>33</v>
      </c>
      <c r="E19" s="13" t="s">
        <v>53</v>
      </c>
      <c r="F19" s="14">
        <v>6.65</v>
      </c>
      <c r="G19" s="1">
        <v>2010</v>
      </c>
      <c r="I19" s="16">
        <f t="shared" si="1"/>
        <v>6.65</v>
      </c>
      <c r="J19" s="16">
        <f t="shared" si="1"/>
        <v>6.65</v>
      </c>
      <c r="K19" s="16">
        <f t="shared" si="1"/>
        <v>6.65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282</v>
      </c>
      <c r="C20" s="4" t="s">
        <v>29</v>
      </c>
      <c r="D20" s="4" t="s">
        <v>186</v>
      </c>
      <c r="E20" s="13" t="s">
        <v>53</v>
      </c>
      <c r="F20" s="9">
        <v>5.4</v>
      </c>
      <c r="G20" s="10">
        <v>2010</v>
      </c>
      <c r="I20" s="16">
        <f t="shared" si="1"/>
        <v>5.4</v>
      </c>
      <c r="J20" s="16">
        <f t="shared" si="1"/>
        <v>5.4</v>
      </c>
      <c r="K20" s="16">
        <f t="shared" si="1"/>
        <v>5.4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308</v>
      </c>
      <c r="C21" s="4" t="s">
        <v>41</v>
      </c>
      <c r="D21" s="4" t="s">
        <v>30</v>
      </c>
      <c r="E21" s="13" t="s">
        <v>53</v>
      </c>
      <c r="F21" s="9">
        <v>5</v>
      </c>
      <c r="G21" s="10">
        <v>2010</v>
      </c>
      <c r="I21" s="16">
        <f t="shared" si="1"/>
        <v>5</v>
      </c>
      <c r="J21" s="16">
        <f t="shared" si="1"/>
        <v>5</v>
      </c>
      <c r="K21" s="16">
        <f t="shared" si="1"/>
        <v>5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8" t="s">
        <v>309</v>
      </c>
      <c r="C22" s="4" t="s">
        <v>22</v>
      </c>
      <c r="D22" s="4" t="s">
        <v>48</v>
      </c>
      <c r="E22" s="13" t="s">
        <v>53</v>
      </c>
      <c r="F22" s="14">
        <v>3.45</v>
      </c>
      <c r="G22" s="1">
        <v>2010</v>
      </c>
      <c r="I22" s="16">
        <f t="shared" si="1"/>
        <v>3.45</v>
      </c>
      <c r="J22" s="16">
        <f t="shared" si="1"/>
        <v>3.45</v>
      </c>
      <c r="K22" s="16">
        <f t="shared" si="1"/>
        <v>3.45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" t="s">
        <v>307</v>
      </c>
      <c r="C23" s="4" t="s">
        <v>34</v>
      </c>
      <c r="D23" s="4" t="s">
        <v>25</v>
      </c>
      <c r="E23" s="13" t="s">
        <v>53</v>
      </c>
      <c r="F23" s="14">
        <v>3</v>
      </c>
      <c r="G23" s="1">
        <v>2010</v>
      </c>
      <c r="I23" s="16">
        <f t="shared" si="1"/>
        <v>3</v>
      </c>
      <c r="J23" s="16">
        <f t="shared" si="1"/>
        <v>3</v>
      </c>
      <c r="K23" s="16">
        <f t="shared" si="1"/>
        <v>3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" t="s">
        <v>340</v>
      </c>
      <c r="C24" s="4" t="s">
        <v>44</v>
      </c>
      <c r="D24" s="4" t="s">
        <v>31</v>
      </c>
      <c r="E24" s="13" t="s">
        <v>53</v>
      </c>
      <c r="F24" s="9">
        <v>1.75</v>
      </c>
      <c r="G24" s="10">
        <v>2010</v>
      </c>
      <c r="I24" s="16">
        <f t="shared" si="1"/>
        <v>1.75</v>
      </c>
      <c r="J24" s="16">
        <f t="shared" si="1"/>
        <v>1.75</v>
      </c>
      <c r="K24" s="16">
        <f t="shared" si="1"/>
        <v>1.75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310</v>
      </c>
      <c r="C25" s="4" t="s">
        <v>20</v>
      </c>
      <c r="D25" s="4" t="s">
        <v>35</v>
      </c>
      <c r="E25" s="13" t="s">
        <v>53</v>
      </c>
      <c r="F25" s="18">
        <v>1.5</v>
      </c>
      <c r="G25" s="4">
        <v>2010</v>
      </c>
      <c r="I25" s="16">
        <f aca="true" t="shared" si="2" ref="I25:M32">+IF($G25&gt;=I$3,$F25,0)</f>
        <v>1.5</v>
      </c>
      <c r="J25" s="16">
        <f t="shared" si="2"/>
        <v>1.5</v>
      </c>
      <c r="K25" s="16">
        <f t="shared" si="2"/>
        <v>1.5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8" t="s">
        <v>519</v>
      </c>
      <c r="C26" s="4" t="s">
        <v>22</v>
      </c>
      <c r="D26" s="4" t="s">
        <v>520</v>
      </c>
      <c r="E26" s="13" t="s">
        <v>53</v>
      </c>
      <c r="F26" s="14">
        <v>7.15</v>
      </c>
      <c r="G26" s="1">
        <v>2009</v>
      </c>
      <c r="I26" s="16">
        <f t="shared" si="2"/>
        <v>7.15</v>
      </c>
      <c r="J26" s="16">
        <f t="shared" si="2"/>
        <v>7.15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8" t="s">
        <v>209</v>
      </c>
      <c r="C27" s="4" t="s">
        <v>20</v>
      </c>
      <c r="D27" s="4" t="s">
        <v>27</v>
      </c>
      <c r="E27" s="13" t="s">
        <v>53</v>
      </c>
      <c r="F27" s="9">
        <v>4.05</v>
      </c>
      <c r="G27" s="10">
        <v>2009</v>
      </c>
      <c r="I27" s="16">
        <f t="shared" si="2"/>
        <v>4.05</v>
      </c>
      <c r="J27" s="16">
        <f t="shared" si="2"/>
        <v>4.05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212</v>
      </c>
      <c r="C28" s="4" t="s">
        <v>22</v>
      </c>
      <c r="D28" s="4" t="s">
        <v>33</v>
      </c>
      <c r="E28" s="13" t="s">
        <v>53</v>
      </c>
      <c r="F28" s="14">
        <v>2.9</v>
      </c>
      <c r="G28" s="1">
        <v>2009</v>
      </c>
      <c r="I28" s="16">
        <f t="shared" si="2"/>
        <v>2.9</v>
      </c>
      <c r="J28" s="16">
        <f t="shared" si="2"/>
        <v>2.9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341</v>
      </c>
      <c r="C29" s="4" t="s">
        <v>41</v>
      </c>
      <c r="D29" s="4" t="s">
        <v>27</v>
      </c>
      <c r="E29" s="13" t="s">
        <v>53</v>
      </c>
      <c r="F29" s="14">
        <v>2.65</v>
      </c>
      <c r="G29" s="1">
        <v>2009</v>
      </c>
      <c r="I29" s="16">
        <f t="shared" si="2"/>
        <v>2.65</v>
      </c>
      <c r="J29" s="16">
        <f t="shared" si="2"/>
        <v>2.65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117</v>
      </c>
      <c r="C30" s="4" t="s">
        <v>18</v>
      </c>
      <c r="D30" s="4" t="s">
        <v>33</v>
      </c>
      <c r="E30" s="13" t="s">
        <v>53</v>
      </c>
      <c r="F30" s="14">
        <v>2.15</v>
      </c>
      <c r="G30" s="1">
        <v>2009</v>
      </c>
      <c r="I30" s="16">
        <f t="shared" si="2"/>
        <v>2.15</v>
      </c>
      <c r="J30" s="16">
        <f t="shared" si="2"/>
        <v>2.15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8" t="s">
        <v>147</v>
      </c>
      <c r="C31" s="4" t="s">
        <v>20</v>
      </c>
      <c r="D31" s="4" t="s">
        <v>39</v>
      </c>
      <c r="E31" s="13" t="s">
        <v>53</v>
      </c>
      <c r="F31" s="31">
        <v>2.9</v>
      </c>
      <c r="G31" s="4">
        <v>2008</v>
      </c>
      <c r="I31" s="16">
        <f t="shared" si="2"/>
        <v>2.9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425</v>
      </c>
      <c r="C32" s="4" t="s">
        <v>41</v>
      </c>
      <c r="D32" s="4" t="s">
        <v>46</v>
      </c>
      <c r="E32" s="13" t="s">
        <v>53</v>
      </c>
      <c r="F32" s="9">
        <v>0.9</v>
      </c>
      <c r="G32" s="10">
        <v>2008</v>
      </c>
      <c r="I32" s="16">
        <f t="shared" si="2"/>
        <v>0.9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35"/>
      <c r="D34" s="4"/>
      <c r="E34" s="4"/>
      <c r="F34" s="14"/>
      <c r="G34" s="1"/>
      <c r="I34" s="17">
        <f>+SUM(I5:I32)</f>
        <v>103.70000000000003</v>
      </c>
      <c r="J34" s="17">
        <f>+SUM(J5:J32)</f>
        <v>99.90000000000002</v>
      </c>
      <c r="K34" s="17">
        <f>+SUM(K5:K32)</f>
        <v>81</v>
      </c>
      <c r="L34" s="17">
        <f>+SUM(L5:L32)</f>
        <v>38.5</v>
      </c>
      <c r="M34" s="17">
        <f>+SUM(M5:M32)</f>
        <v>12.100000000000001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435</v>
      </c>
      <c r="C40" s="4" t="s">
        <v>20</v>
      </c>
      <c r="D40" s="4" t="s">
        <v>23</v>
      </c>
      <c r="E40" s="13" t="s">
        <v>85</v>
      </c>
      <c r="F40" s="14">
        <v>5.35</v>
      </c>
      <c r="G40" s="1">
        <v>2011</v>
      </c>
      <c r="I40" s="16">
        <f aca="true" t="shared" si="3" ref="I40:I45">+CEILING(IF($I$38&lt;=G40,F40*0.3,0),0.05)</f>
        <v>1.6500000000000001</v>
      </c>
      <c r="J40" s="16">
        <f aca="true" t="shared" si="4" ref="J40:J45">+CEILING(IF($J$38&lt;=G40,F40*0.3,0),0.05)</f>
        <v>1.6500000000000001</v>
      </c>
      <c r="K40" s="16">
        <f aca="true" t="shared" si="5" ref="K40:K45">+CEILING(IF($K$38&lt;=G40,F40*0.3,0),0.05)</f>
        <v>1.6500000000000001</v>
      </c>
      <c r="L40" s="16">
        <f aca="true" t="shared" si="6" ref="L40:L45">+CEILING(IF($L$38&lt;=G40,F40*0.3,0),0.05)</f>
        <v>1.6500000000000001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35" t="s">
        <v>466</v>
      </c>
      <c r="C41" s="4" t="s">
        <v>21</v>
      </c>
      <c r="D41" s="4" t="s">
        <v>49</v>
      </c>
      <c r="E41" s="4" t="s">
        <v>85</v>
      </c>
      <c r="F41" s="14">
        <v>2.7</v>
      </c>
      <c r="G41" s="1">
        <v>2011</v>
      </c>
      <c r="I41" s="16">
        <f t="shared" si="3"/>
        <v>0.8500000000000001</v>
      </c>
      <c r="J41" s="16">
        <f t="shared" si="4"/>
        <v>0.8500000000000001</v>
      </c>
      <c r="K41" s="16">
        <f t="shared" si="5"/>
        <v>0.8500000000000001</v>
      </c>
      <c r="L41" s="16">
        <f t="shared" si="6"/>
        <v>0.8500000000000001</v>
      </c>
      <c r="M41" s="16">
        <f t="shared" si="7"/>
        <v>0</v>
      </c>
    </row>
    <row r="42" spans="1:13" ht="12.75">
      <c r="A42" s="8">
        <v>3</v>
      </c>
      <c r="B42" s="3" t="s">
        <v>500</v>
      </c>
      <c r="C42" s="4" t="s">
        <v>41</v>
      </c>
      <c r="D42" s="4" t="s">
        <v>275</v>
      </c>
      <c r="E42" s="4" t="s">
        <v>85</v>
      </c>
      <c r="F42" s="14">
        <v>0.8</v>
      </c>
      <c r="G42" s="1">
        <v>2011</v>
      </c>
      <c r="I42" s="16">
        <f t="shared" si="3"/>
        <v>0.25</v>
      </c>
      <c r="J42" s="16">
        <f t="shared" si="4"/>
        <v>0.25</v>
      </c>
      <c r="K42" s="16">
        <f t="shared" si="5"/>
        <v>0.25</v>
      </c>
      <c r="L42" s="16">
        <f t="shared" si="6"/>
        <v>0.25</v>
      </c>
      <c r="M42" s="16">
        <f t="shared" si="7"/>
        <v>0</v>
      </c>
    </row>
    <row r="43" spans="1:13" ht="12.75">
      <c r="A43" s="8">
        <v>4</v>
      </c>
      <c r="B43" s="3" t="s">
        <v>315</v>
      </c>
      <c r="C43" s="4" t="s">
        <v>41</v>
      </c>
      <c r="D43" s="4" t="s">
        <v>30</v>
      </c>
      <c r="E43" s="4" t="s">
        <v>85</v>
      </c>
      <c r="F43" s="9">
        <v>4.3</v>
      </c>
      <c r="G43" s="10">
        <v>2010</v>
      </c>
      <c r="I43" s="16">
        <f t="shared" si="3"/>
        <v>1.3</v>
      </c>
      <c r="J43" s="16">
        <f t="shared" si="4"/>
        <v>1.3</v>
      </c>
      <c r="K43" s="16">
        <f t="shared" si="5"/>
        <v>1.3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3" t="s">
        <v>317</v>
      </c>
      <c r="C44" s="4" t="s">
        <v>41</v>
      </c>
      <c r="D44" s="4" t="s">
        <v>51</v>
      </c>
      <c r="E44" s="4" t="s">
        <v>85</v>
      </c>
      <c r="F44" s="9">
        <v>3.2</v>
      </c>
      <c r="G44" s="10">
        <v>2010</v>
      </c>
      <c r="I44" s="16">
        <f t="shared" si="3"/>
        <v>1</v>
      </c>
      <c r="J44" s="16">
        <f t="shared" si="4"/>
        <v>1</v>
      </c>
      <c r="K44" s="16">
        <f t="shared" si="5"/>
        <v>1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 t="s">
        <v>231</v>
      </c>
      <c r="C45" s="4" t="s">
        <v>41</v>
      </c>
      <c r="D45" s="4" t="s">
        <v>37</v>
      </c>
      <c r="E45" s="13" t="s">
        <v>85</v>
      </c>
      <c r="F45" s="14">
        <v>4.1</v>
      </c>
      <c r="G45" s="2">
        <v>2009</v>
      </c>
      <c r="I45" s="16">
        <f t="shared" si="3"/>
        <v>1.25</v>
      </c>
      <c r="J45" s="16">
        <f t="shared" si="4"/>
        <v>1.25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86</v>
      </c>
      <c r="B46" s="21" t="s">
        <v>699</v>
      </c>
      <c r="C46" s="22" t="s">
        <v>274</v>
      </c>
      <c r="D46" s="22" t="s">
        <v>274</v>
      </c>
      <c r="E46" s="22" t="s">
        <v>274</v>
      </c>
      <c r="F46" s="9">
        <f>8.4+4.9</f>
        <v>13.3</v>
      </c>
      <c r="G46" s="10">
        <v>2008</v>
      </c>
      <c r="I46" s="16">
        <f>+CEILING(IF($I$38&lt;=G46,F46*0.3,0),0.05)</f>
        <v>4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1"/>
      <c r="D48" s="4"/>
      <c r="E48" s="4"/>
      <c r="F48" s="14"/>
      <c r="G48" s="1"/>
      <c r="I48" s="12">
        <f>+SUM(I40:I47)</f>
        <v>10.3</v>
      </c>
      <c r="J48" s="12">
        <f>+SUM(J40:J47)</f>
        <v>6.3</v>
      </c>
      <c r="K48" s="12">
        <f>+SUM(K40:K47)</f>
        <v>5.05</v>
      </c>
      <c r="L48" s="12">
        <f>+SUM(L40:L47)</f>
        <v>2.75</v>
      </c>
      <c r="M48" s="12">
        <f>+SUM(M40:M47)</f>
        <v>0</v>
      </c>
    </row>
    <row r="50" spans="1:13" ht="15.75">
      <c r="A50" s="84" t="s">
        <v>55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2008</v>
      </c>
      <c r="J52" s="7">
        <f>+J$3</f>
        <v>2009</v>
      </c>
      <c r="K52" s="7">
        <f>+K$3</f>
        <v>2010</v>
      </c>
      <c r="L52" s="7">
        <f>+L$3</f>
        <v>2011</v>
      </c>
      <c r="M52" s="7">
        <f>+M$3</f>
        <v>2012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" t="s">
        <v>510</v>
      </c>
      <c r="C54" s="4" t="s">
        <v>41</v>
      </c>
      <c r="D54" s="4" t="s">
        <v>48</v>
      </c>
      <c r="E54" s="13">
        <v>2008</v>
      </c>
      <c r="F54" s="9">
        <v>0.8</v>
      </c>
      <c r="G54" s="10">
        <v>2011</v>
      </c>
      <c r="I54" s="16">
        <f aca="true" t="shared" si="8" ref="I54:I63">+CEILING(IF($I$52=E54,F54,IF($I$52&lt;=G54,F54*0.3,0)),0.05)</f>
        <v>0.8</v>
      </c>
      <c r="J54" s="16">
        <f aca="true" t="shared" si="9" ref="J54:J63">+CEILING(IF($J$52&lt;=G54,F54*0.3,0),0.05)</f>
        <v>0.25</v>
      </c>
      <c r="K54" s="16">
        <f aca="true" t="shared" si="10" ref="K54:K63">+CEILING(IF($K$52&lt;=G54,F54*0.3,0),0.05)</f>
        <v>0.25</v>
      </c>
      <c r="L54" s="16">
        <f aca="true" t="shared" si="11" ref="L54:L63">+CEILING(IF($L$52&lt;=G54,F54*0.3,0),0.05)</f>
        <v>0.25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21" t="s">
        <v>338</v>
      </c>
      <c r="C55" s="4" t="s">
        <v>22</v>
      </c>
      <c r="D55" s="4" t="s">
        <v>60</v>
      </c>
      <c r="E55" s="13">
        <v>2006</v>
      </c>
      <c r="F55" s="14">
        <v>0.75</v>
      </c>
      <c r="G55" s="1">
        <v>2010</v>
      </c>
      <c r="I55" s="16">
        <f t="shared" si="8"/>
        <v>0.25</v>
      </c>
      <c r="J55" s="16">
        <f t="shared" si="9"/>
        <v>0.25</v>
      </c>
      <c r="K55" s="16">
        <f t="shared" si="10"/>
        <v>0.25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177</v>
      </c>
      <c r="C56" s="4" t="s">
        <v>29</v>
      </c>
      <c r="D56" s="4" t="s">
        <v>33</v>
      </c>
      <c r="E56" s="13">
        <v>2006</v>
      </c>
      <c r="F56" s="14">
        <v>4.2</v>
      </c>
      <c r="G56" s="1">
        <v>2009</v>
      </c>
      <c r="I56" s="16">
        <f t="shared" si="8"/>
        <v>1.3</v>
      </c>
      <c r="J56" s="16">
        <f t="shared" si="9"/>
        <v>1.3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329</v>
      </c>
      <c r="C57" s="4" t="s">
        <v>22</v>
      </c>
      <c r="D57" s="4" t="s">
        <v>61</v>
      </c>
      <c r="E57" s="13">
        <v>2007</v>
      </c>
      <c r="F57" s="14">
        <v>4</v>
      </c>
      <c r="G57" s="1">
        <v>2009</v>
      </c>
      <c r="I57" s="16">
        <f t="shared" si="8"/>
        <v>1.2000000000000002</v>
      </c>
      <c r="J57" s="16">
        <f t="shared" si="9"/>
        <v>1.2000000000000002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3" t="s">
        <v>245</v>
      </c>
      <c r="C58" s="4" t="s">
        <v>41</v>
      </c>
      <c r="D58" s="4" t="s">
        <v>37</v>
      </c>
      <c r="E58" s="4">
        <v>2005</v>
      </c>
      <c r="F58" s="9">
        <v>0.8</v>
      </c>
      <c r="G58" s="10">
        <v>2009</v>
      </c>
      <c r="I58" s="16">
        <f t="shared" si="8"/>
        <v>0.25</v>
      </c>
      <c r="J58" s="16">
        <f t="shared" si="9"/>
        <v>0.25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361</v>
      </c>
      <c r="C59" s="4" t="s">
        <v>41</v>
      </c>
      <c r="D59" s="4" t="s">
        <v>48</v>
      </c>
      <c r="E59" s="13">
        <v>2007</v>
      </c>
      <c r="F59" s="14">
        <v>0.75</v>
      </c>
      <c r="G59" s="1">
        <v>2009</v>
      </c>
      <c r="I59" s="16">
        <f t="shared" si="8"/>
        <v>0.25</v>
      </c>
      <c r="J59" s="16">
        <f t="shared" si="9"/>
        <v>0.25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113</v>
      </c>
      <c r="C60" s="4" t="s">
        <v>44</v>
      </c>
      <c r="D60" s="4" t="s">
        <v>35</v>
      </c>
      <c r="E60" s="13">
        <v>2006</v>
      </c>
      <c r="F60" s="14">
        <v>5.95</v>
      </c>
      <c r="G60" s="1">
        <v>2008</v>
      </c>
      <c r="I60" s="16">
        <f t="shared" si="8"/>
        <v>1.8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 t="s">
        <v>99</v>
      </c>
      <c r="C61" s="4" t="s">
        <v>20</v>
      </c>
      <c r="D61" s="4" t="s">
        <v>31</v>
      </c>
      <c r="E61" s="13">
        <v>2005</v>
      </c>
      <c r="F61" s="14">
        <v>2.6</v>
      </c>
      <c r="G61" s="1">
        <v>2008</v>
      </c>
      <c r="I61" s="16">
        <f t="shared" si="8"/>
        <v>0.8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28"/>
      <c r="D62" s="4"/>
      <c r="E62" s="4"/>
      <c r="F62" s="9"/>
      <c r="G62" s="10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D63" s="4"/>
      <c r="E63" s="4"/>
      <c r="F63" s="18"/>
      <c r="G63" s="4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6.65</v>
      </c>
      <c r="J65" s="17">
        <f>+SUM(J54:J64)</f>
        <v>3.5</v>
      </c>
      <c r="K65" s="17">
        <f>+SUM(K54:K64)</f>
        <v>0.5</v>
      </c>
      <c r="L65" s="17">
        <f>+SUM(L54:L64)</f>
        <v>0.25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84" t="s">
        <v>56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59</v>
      </c>
      <c r="C69" s="6"/>
      <c r="D69" s="6"/>
      <c r="E69" s="6"/>
      <c r="F69" s="6" t="s">
        <v>58</v>
      </c>
      <c r="G69" s="6" t="s">
        <v>57</v>
      </c>
      <c r="I69" s="7">
        <f>+I$3</f>
        <v>2008</v>
      </c>
      <c r="J69" s="7">
        <f>+J$3</f>
        <v>2009</v>
      </c>
      <c r="K69" s="7">
        <f>+K$3</f>
        <v>2010</v>
      </c>
      <c r="L69" s="7">
        <f>+L$3</f>
        <v>2011</v>
      </c>
      <c r="M69" s="7">
        <f>+M$3</f>
        <v>2012</v>
      </c>
    </row>
    <row r="70" spans="1:13" ht="7.5" customHeight="1">
      <c r="A70" s="8"/>
      <c r="J70" s="12"/>
      <c r="K70" s="12"/>
      <c r="L70" s="12"/>
      <c r="M70" s="12"/>
    </row>
    <row r="71" spans="1:13" ht="12.75">
      <c r="A71" s="8">
        <v>1</v>
      </c>
      <c r="B71" s="82" t="s">
        <v>514</v>
      </c>
      <c r="C71" s="82"/>
      <c r="D71" s="82"/>
      <c r="E71" s="82"/>
      <c r="F71" s="18">
        <v>-2.7</v>
      </c>
      <c r="G71" s="1">
        <v>2008</v>
      </c>
      <c r="I71" s="30">
        <f>F71</f>
        <v>-2.7</v>
      </c>
      <c r="J71" s="30">
        <v>0</v>
      </c>
      <c r="K71" s="30">
        <v>0</v>
      </c>
      <c r="L71" s="30">
        <v>0</v>
      </c>
      <c r="M71" s="30">
        <v>0</v>
      </c>
    </row>
    <row r="72" spans="1:13" ht="12.75">
      <c r="A72" s="8">
        <v>2</v>
      </c>
      <c r="B72" s="82"/>
      <c r="C72" s="82"/>
      <c r="D72" s="82"/>
      <c r="E72" s="82"/>
      <c r="F72" s="18"/>
      <c r="G72" s="4"/>
      <c r="I72" s="30">
        <f>+F72</f>
        <v>0</v>
      </c>
      <c r="J72" s="30">
        <v>0</v>
      </c>
      <c r="K72" s="30">
        <v>0</v>
      </c>
      <c r="L72" s="30">
        <v>0</v>
      </c>
      <c r="M72" s="30">
        <v>0</v>
      </c>
    </row>
    <row r="73" spans="1:13" ht="12.75">
      <c r="A73" s="8">
        <v>3</v>
      </c>
      <c r="B73" s="82"/>
      <c r="C73" s="82"/>
      <c r="D73" s="82"/>
      <c r="E73" s="82"/>
      <c r="F73" s="18"/>
      <c r="G73" s="4"/>
      <c r="I73" s="30">
        <f>F73</f>
        <v>0</v>
      </c>
      <c r="J73" s="30">
        <v>0</v>
      </c>
      <c r="K73" s="30">
        <v>0</v>
      </c>
      <c r="L73" s="30">
        <v>0</v>
      </c>
      <c r="M73" s="30">
        <v>0</v>
      </c>
    </row>
    <row r="74" spans="1:13" ht="7.5" customHeight="1">
      <c r="A74" s="8"/>
      <c r="I74" s="12"/>
      <c r="J74" s="12"/>
      <c r="K74" s="12"/>
      <c r="L74" s="12"/>
      <c r="M74" s="12"/>
    </row>
    <row r="75" spans="1:13" ht="12.75">
      <c r="A75" s="8"/>
      <c r="I75" s="12">
        <f>+SUM(I71:I74)</f>
        <v>-2.7</v>
      </c>
      <c r="J75" s="12">
        <f>+SUM(J71:J74)</f>
        <v>0</v>
      </c>
      <c r="K75" s="12">
        <f>+SUM(K71:K74)</f>
        <v>0</v>
      </c>
      <c r="L75" s="12">
        <f>+SUM(L71:L74)</f>
        <v>0</v>
      </c>
      <c r="M75" s="12">
        <f>+SUM(M71:M74)</f>
        <v>0</v>
      </c>
    </row>
    <row r="76" spans="9:13" ht="12.75">
      <c r="I76" s="11"/>
      <c r="J76" s="11"/>
      <c r="K76" s="11"/>
      <c r="L76" s="11"/>
      <c r="M76" s="11"/>
    </row>
  </sheetData>
  <sheetProtection/>
  <mergeCells count="7">
    <mergeCell ref="B73:E73"/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Light,Bold"&amp;14Ray Berdie&amp;R&amp;"Copperplate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536</v>
      </c>
      <c r="C5" s="4" t="s">
        <v>41</v>
      </c>
      <c r="D5" s="4" t="s">
        <v>24</v>
      </c>
      <c r="E5" s="13" t="s">
        <v>53</v>
      </c>
      <c r="F5" s="14">
        <v>12.65</v>
      </c>
      <c r="G5" s="1">
        <v>2012</v>
      </c>
      <c r="I5" s="16">
        <f aca="true" t="shared" si="0" ref="I5:M14">+IF($G5&gt;=I$3,$F5,0)</f>
        <v>12.65</v>
      </c>
      <c r="J5" s="16">
        <f t="shared" si="0"/>
        <v>12.65</v>
      </c>
      <c r="K5" s="16">
        <f t="shared" si="0"/>
        <v>12.65</v>
      </c>
      <c r="L5" s="16">
        <f t="shared" si="0"/>
        <v>12.65</v>
      </c>
      <c r="M5" s="16">
        <f t="shared" si="0"/>
        <v>12.65</v>
      </c>
    </row>
    <row r="6" spans="1:13" ht="12.75">
      <c r="A6" s="8">
        <v>2</v>
      </c>
      <c r="B6" s="21" t="s">
        <v>371</v>
      </c>
      <c r="C6" s="4" t="s">
        <v>20</v>
      </c>
      <c r="D6" s="4" t="s">
        <v>40</v>
      </c>
      <c r="E6" s="13" t="s">
        <v>53</v>
      </c>
      <c r="F6" s="14">
        <v>11.4</v>
      </c>
      <c r="G6" s="1">
        <v>2011</v>
      </c>
      <c r="I6" s="16">
        <f t="shared" si="0"/>
        <v>11.4</v>
      </c>
      <c r="J6" s="16">
        <f t="shared" si="0"/>
        <v>11.4</v>
      </c>
      <c r="K6" s="16">
        <f t="shared" si="0"/>
        <v>11.4</v>
      </c>
      <c r="L6" s="16">
        <f t="shared" si="0"/>
        <v>11.4</v>
      </c>
      <c r="M6" s="16">
        <f t="shared" si="0"/>
        <v>0</v>
      </c>
    </row>
    <row r="7" spans="1:13" ht="12.75">
      <c r="A7" s="8">
        <v>3</v>
      </c>
      <c r="B7" s="21" t="s">
        <v>389</v>
      </c>
      <c r="C7" s="4" t="s">
        <v>20</v>
      </c>
      <c r="D7" s="4" t="s">
        <v>30</v>
      </c>
      <c r="E7" s="13" t="s">
        <v>53</v>
      </c>
      <c r="F7" s="14">
        <v>11.1</v>
      </c>
      <c r="G7" s="1">
        <v>2011</v>
      </c>
      <c r="I7" s="16">
        <f t="shared" si="0"/>
        <v>11.1</v>
      </c>
      <c r="J7" s="16">
        <f t="shared" si="0"/>
        <v>11.1</v>
      </c>
      <c r="K7" s="16">
        <f t="shared" si="0"/>
        <v>11.1</v>
      </c>
      <c r="L7" s="16">
        <f t="shared" si="0"/>
        <v>11.1</v>
      </c>
      <c r="M7" s="16">
        <f t="shared" si="0"/>
        <v>0</v>
      </c>
    </row>
    <row r="8" spans="1:13" ht="12.75">
      <c r="A8" s="8">
        <v>4</v>
      </c>
      <c r="B8" s="21" t="s">
        <v>399</v>
      </c>
      <c r="C8" s="4" t="s">
        <v>29</v>
      </c>
      <c r="D8" s="4" t="s">
        <v>42</v>
      </c>
      <c r="E8" s="13" t="s">
        <v>53</v>
      </c>
      <c r="F8" s="14">
        <v>9.55</v>
      </c>
      <c r="G8" s="1">
        <v>2011</v>
      </c>
      <c r="I8" s="16">
        <f t="shared" si="0"/>
        <v>9.55</v>
      </c>
      <c r="J8" s="16">
        <f t="shared" si="0"/>
        <v>9.55</v>
      </c>
      <c r="K8" s="16">
        <f t="shared" si="0"/>
        <v>9.55</v>
      </c>
      <c r="L8" s="16">
        <f t="shared" si="0"/>
        <v>9.55</v>
      </c>
      <c r="M8" s="16">
        <f t="shared" si="0"/>
        <v>0</v>
      </c>
    </row>
    <row r="9" spans="1:13" ht="12.75">
      <c r="A9" s="8">
        <v>5</v>
      </c>
      <c r="B9" s="3" t="s">
        <v>373</v>
      </c>
      <c r="C9" s="4" t="s">
        <v>20</v>
      </c>
      <c r="D9" s="4" t="s">
        <v>24</v>
      </c>
      <c r="E9" s="13" t="s">
        <v>53</v>
      </c>
      <c r="F9" s="14">
        <v>8.15</v>
      </c>
      <c r="G9" s="1">
        <v>2011</v>
      </c>
      <c r="I9" s="16">
        <f t="shared" si="0"/>
        <v>8.15</v>
      </c>
      <c r="J9" s="16">
        <f t="shared" si="0"/>
        <v>8.15</v>
      </c>
      <c r="K9" s="16">
        <f t="shared" si="0"/>
        <v>8.15</v>
      </c>
      <c r="L9" s="16">
        <f t="shared" si="0"/>
        <v>8.15</v>
      </c>
      <c r="M9" s="16">
        <f t="shared" si="0"/>
        <v>0</v>
      </c>
    </row>
    <row r="10" spans="1:13" ht="12.75">
      <c r="A10" s="8">
        <v>6</v>
      </c>
      <c r="B10" s="21" t="s">
        <v>489</v>
      </c>
      <c r="C10" s="4" t="s">
        <v>41</v>
      </c>
      <c r="D10" s="4" t="s">
        <v>275</v>
      </c>
      <c r="E10" s="13" t="s">
        <v>53</v>
      </c>
      <c r="F10" s="9">
        <v>7.15</v>
      </c>
      <c r="G10" s="10">
        <v>2011</v>
      </c>
      <c r="I10" s="16">
        <f t="shared" si="0"/>
        <v>7.15</v>
      </c>
      <c r="J10" s="16">
        <f t="shared" si="0"/>
        <v>7.15</v>
      </c>
      <c r="K10" s="16">
        <f t="shared" si="0"/>
        <v>7.15</v>
      </c>
      <c r="L10" s="16">
        <f t="shared" si="0"/>
        <v>7.15</v>
      </c>
      <c r="M10" s="16">
        <f t="shared" si="0"/>
        <v>0</v>
      </c>
    </row>
    <row r="11" spans="1:13" ht="12.75">
      <c r="A11" s="8">
        <v>7</v>
      </c>
      <c r="B11" s="21" t="s">
        <v>508</v>
      </c>
      <c r="C11" s="4" t="s">
        <v>22</v>
      </c>
      <c r="D11" s="4" t="s">
        <v>37</v>
      </c>
      <c r="E11" s="13" t="s">
        <v>53</v>
      </c>
      <c r="F11" s="14">
        <v>4.1</v>
      </c>
      <c r="G11" s="1">
        <v>2011</v>
      </c>
      <c r="I11" s="16">
        <f t="shared" si="0"/>
        <v>4.1</v>
      </c>
      <c r="J11" s="16">
        <f t="shared" si="0"/>
        <v>4.1</v>
      </c>
      <c r="K11" s="16">
        <f t="shared" si="0"/>
        <v>4.1</v>
      </c>
      <c r="L11" s="16">
        <f t="shared" si="0"/>
        <v>4.1</v>
      </c>
      <c r="M11" s="16">
        <f t="shared" si="0"/>
        <v>0</v>
      </c>
    </row>
    <row r="12" spans="1:13" ht="12.75">
      <c r="A12" s="8">
        <v>8</v>
      </c>
      <c r="B12" s="21" t="s">
        <v>488</v>
      </c>
      <c r="C12" s="4" t="s">
        <v>22</v>
      </c>
      <c r="D12" s="4" t="s">
        <v>19</v>
      </c>
      <c r="E12" s="13" t="s">
        <v>53</v>
      </c>
      <c r="F12" s="14">
        <v>3.15</v>
      </c>
      <c r="G12" s="1">
        <v>2011</v>
      </c>
      <c r="I12" s="16">
        <f t="shared" si="0"/>
        <v>3.15</v>
      </c>
      <c r="J12" s="16">
        <f t="shared" si="0"/>
        <v>3.15</v>
      </c>
      <c r="K12" s="16">
        <f t="shared" si="0"/>
        <v>3.15</v>
      </c>
      <c r="L12" s="16">
        <f t="shared" si="0"/>
        <v>3.15</v>
      </c>
      <c r="M12" s="16">
        <f t="shared" si="0"/>
        <v>0</v>
      </c>
    </row>
    <row r="13" spans="1:13" ht="12.75">
      <c r="A13" s="8">
        <v>9</v>
      </c>
      <c r="B13" s="21" t="s">
        <v>566</v>
      </c>
      <c r="C13" s="4" t="s">
        <v>22</v>
      </c>
      <c r="D13" s="4" t="s">
        <v>30</v>
      </c>
      <c r="E13" s="13" t="s">
        <v>53</v>
      </c>
      <c r="F13" s="14">
        <v>8.7</v>
      </c>
      <c r="G13" s="1">
        <v>2010</v>
      </c>
      <c r="I13" s="16">
        <f t="shared" si="0"/>
        <v>8.7</v>
      </c>
      <c r="J13" s="16">
        <f t="shared" si="0"/>
        <v>8.7</v>
      </c>
      <c r="K13" s="16">
        <f t="shared" si="0"/>
        <v>8.7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675</v>
      </c>
      <c r="C14" s="4" t="s">
        <v>34</v>
      </c>
      <c r="D14" s="4" t="s">
        <v>33</v>
      </c>
      <c r="E14" s="13" t="s">
        <v>53</v>
      </c>
      <c r="F14" s="14">
        <v>3.9</v>
      </c>
      <c r="G14" s="1">
        <v>2010</v>
      </c>
      <c r="I14" s="16">
        <f t="shared" si="0"/>
        <v>3.9</v>
      </c>
      <c r="J14" s="16">
        <f t="shared" si="0"/>
        <v>3.9</v>
      </c>
      <c r="K14" s="16">
        <f t="shared" si="0"/>
        <v>3.9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372</v>
      </c>
      <c r="C15" s="4" t="s">
        <v>20</v>
      </c>
      <c r="D15" s="4" t="s">
        <v>24</v>
      </c>
      <c r="E15" s="13" t="s">
        <v>53</v>
      </c>
      <c r="F15" s="14">
        <v>6.85</v>
      </c>
      <c r="G15" s="1">
        <v>2009</v>
      </c>
      <c r="I15" s="16">
        <f aca="true" t="shared" si="1" ref="I15:M24">+IF($G15&gt;=I$3,$F15,0)</f>
        <v>6.85</v>
      </c>
      <c r="J15" s="16">
        <f t="shared" si="1"/>
        <v>6.85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3" t="s">
        <v>202</v>
      </c>
      <c r="C16" s="4" t="s">
        <v>22</v>
      </c>
      <c r="D16" s="4" t="s">
        <v>186</v>
      </c>
      <c r="E16" s="4" t="s">
        <v>53</v>
      </c>
      <c r="F16" s="9">
        <v>3.3</v>
      </c>
      <c r="G16" s="10">
        <v>2009</v>
      </c>
      <c r="I16" s="16">
        <f t="shared" si="1"/>
        <v>3.3</v>
      </c>
      <c r="J16" s="16">
        <f t="shared" si="1"/>
        <v>3.3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214</v>
      </c>
      <c r="C17" s="4" t="s">
        <v>41</v>
      </c>
      <c r="D17" s="4" t="s">
        <v>186</v>
      </c>
      <c r="E17" s="13" t="s">
        <v>53</v>
      </c>
      <c r="F17" s="14">
        <v>1.45</v>
      </c>
      <c r="G17" s="1">
        <v>2009</v>
      </c>
      <c r="I17" s="16">
        <f t="shared" si="1"/>
        <v>1.45</v>
      </c>
      <c r="J17" s="16">
        <f t="shared" si="1"/>
        <v>1.45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390</v>
      </c>
      <c r="C18" s="4" t="s">
        <v>20</v>
      </c>
      <c r="D18" s="4" t="s">
        <v>38</v>
      </c>
      <c r="E18" s="13" t="s">
        <v>53</v>
      </c>
      <c r="F18" s="14">
        <v>15.05</v>
      </c>
      <c r="G18" s="1">
        <v>2008</v>
      </c>
      <c r="I18" s="16">
        <f t="shared" si="1"/>
        <v>15.05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392</v>
      </c>
      <c r="C19" s="23" t="s">
        <v>21</v>
      </c>
      <c r="D19" s="23" t="s">
        <v>37</v>
      </c>
      <c r="E19" s="13" t="s">
        <v>53</v>
      </c>
      <c r="F19" s="25">
        <v>12.65</v>
      </c>
      <c r="G19" s="26">
        <v>2008</v>
      </c>
      <c r="I19" s="16">
        <f t="shared" si="1"/>
        <v>12.65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562</v>
      </c>
      <c r="C20" s="4" t="s">
        <v>41</v>
      </c>
      <c r="D20" s="4" t="s">
        <v>28</v>
      </c>
      <c r="E20" s="13" t="s">
        <v>53</v>
      </c>
      <c r="F20" s="14">
        <v>10.15</v>
      </c>
      <c r="G20" s="1">
        <v>2008</v>
      </c>
      <c r="I20" s="16">
        <f t="shared" si="1"/>
        <v>10.15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567</v>
      </c>
      <c r="C21" s="4" t="s">
        <v>41</v>
      </c>
      <c r="D21" s="4" t="s">
        <v>23</v>
      </c>
      <c r="E21" s="13" t="s">
        <v>53</v>
      </c>
      <c r="F21" s="14">
        <v>5.3</v>
      </c>
      <c r="G21" s="1">
        <v>2008</v>
      </c>
      <c r="I21" s="16">
        <f t="shared" si="1"/>
        <v>5.3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249</v>
      </c>
      <c r="C22" s="4" t="s">
        <v>18</v>
      </c>
      <c r="D22" s="4" t="s">
        <v>43</v>
      </c>
      <c r="E22" s="13" t="s">
        <v>53</v>
      </c>
      <c r="F22" s="14">
        <v>4.25</v>
      </c>
      <c r="G22" s="1">
        <v>2008</v>
      </c>
      <c r="I22" s="16">
        <f t="shared" si="1"/>
        <v>4.25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160</v>
      </c>
      <c r="C23" s="4" t="s">
        <v>44</v>
      </c>
      <c r="D23" s="4" t="s">
        <v>42</v>
      </c>
      <c r="E23" s="13" t="s">
        <v>53</v>
      </c>
      <c r="F23" s="14">
        <v>3.9</v>
      </c>
      <c r="G23" s="1">
        <v>2008</v>
      </c>
      <c r="I23" s="16">
        <f t="shared" si="1"/>
        <v>3.9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15" t="s">
        <v>140</v>
      </c>
      <c r="C24" s="4" t="s">
        <v>22</v>
      </c>
      <c r="D24" s="4" t="s">
        <v>23</v>
      </c>
      <c r="E24" s="13" t="s">
        <v>53</v>
      </c>
      <c r="F24" s="14">
        <v>3.3</v>
      </c>
      <c r="G24" s="1">
        <v>2008</v>
      </c>
      <c r="I24" s="16">
        <f t="shared" si="1"/>
        <v>3.3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351</v>
      </c>
      <c r="C25" s="4" t="s">
        <v>41</v>
      </c>
      <c r="D25" s="4" t="s">
        <v>54</v>
      </c>
      <c r="E25" s="13" t="s">
        <v>53</v>
      </c>
      <c r="F25" s="14">
        <v>0.9</v>
      </c>
      <c r="G25" s="1">
        <v>2008</v>
      </c>
      <c r="I25" s="16">
        <f aca="true" t="shared" si="2" ref="I25:M32">+IF($G25&gt;=I$3,$F25,0)</f>
        <v>0.9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771</v>
      </c>
      <c r="C26" s="4" t="s">
        <v>34</v>
      </c>
      <c r="D26" s="4" t="s">
        <v>24</v>
      </c>
      <c r="E26" s="13" t="s">
        <v>53</v>
      </c>
      <c r="F26" s="14">
        <v>0.9</v>
      </c>
      <c r="G26" s="1">
        <v>2008</v>
      </c>
      <c r="I26" s="16">
        <f t="shared" si="2"/>
        <v>0.9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153</v>
      </c>
      <c r="C27" s="4" t="s">
        <v>21</v>
      </c>
      <c r="D27" s="4" t="s">
        <v>38</v>
      </c>
      <c r="E27" s="13" t="s">
        <v>53</v>
      </c>
      <c r="F27" s="14">
        <v>0.9</v>
      </c>
      <c r="G27" s="1">
        <v>2008</v>
      </c>
      <c r="I27" s="16">
        <f t="shared" si="2"/>
        <v>0.9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15" t="s">
        <v>863</v>
      </c>
      <c r="C28" s="4" t="s">
        <v>41</v>
      </c>
      <c r="D28" s="4" t="s">
        <v>33</v>
      </c>
      <c r="E28" s="13" t="s">
        <v>53</v>
      </c>
      <c r="F28" s="14">
        <v>0.9</v>
      </c>
      <c r="G28" s="1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7" t="s">
        <v>804</v>
      </c>
      <c r="C29" s="4" t="s">
        <v>20</v>
      </c>
      <c r="D29" s="4" t="s">
        <v>54</v>
      </c>
      <c r="E29" s="13" t="s">
        <v>53</v>
      </c>
      <c r="F29" s="14">
        <v>0.9</v>
      </c>
      <c r="G29" s="1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7" t="s">
        <v>805</v>
      </c>
      <c r="C30" s="4" t="s">
        <v>20</v>
      </c>
      <c r="D30" s="4" t="s">
        <v>27</v>
      </c>
      <c r="E30" s="13" t="s">
        <v>53</v>
      </c>
      <c r="F30" s="14">
        <v>0.9</v>
      </c>
      <c r="G30" s="1">
        <v>2008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7" t="s">
        <v>835</v>
      </c>
      <c r="C31" s="4" t="s">
        <v>41</v>
      </c>
      <c r="D31" s="4" t="s">
        <v>60</v>
      </c>
      <c r="E31" s="13" t="s">
        <v>53</v>
      </c>
      <c r="F31" s="14">
        <v>0.9</v>
      </c>
      <c r="G31" s="1">
        <v>2008</v>
      </c>
      <c r="I31" s="16">
        <f t="shared" si="2"/>
        <v>0.9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7" t="s">
        <v>859</v>
      </c>
      <c r="C32" s="4" t="s">
        <v>18</v>
      </c>
      <c r="D32" s="4" t="s">
        <v>30</v>
      </c>
      <c r="E32" s="13" t="s">
        <v>53</v>
      </c>
      <c r="F32" s="14">
        <v>0.9</v>
      </c>
      <c r="G32" s="1">
        <v>2008</v>
      </c>
      <c r="I32" s="16">
        <f t="shared" si="2"/>
        <v>0.9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I34" s="17">
        <f>+SUM(I5:I32)</f>
        <v>153.25000000000009</v>
      </c>
      <c r="J34" s="17">
        <f>+SUM(J5:J32)</f>
        <v>91.45</v>
      </c>
      <c r="K34" s="17">
        <f>+SUM(K5:K32)</f>
        <v>79.85000000000001</v>
      </c>
      <c r="L34" s="17">
        <f>+SUM(L5:L32)</f>
        <v>67.25</v>
      </c>
      <c r="M34" s="17">
        <f>+SUM(M5:M32)</f>
        <v>12.65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534</v>
      </c>
      <c r="C40" s="4" t="s">
        <v>20</v>
      </c>
      <c r="D40" s="4" t="s">
        <v>61</v>
      </c>
      <c r="E40" s="13" t="s">
        <v>85</v>
      </c>
      <c r="F40" s="14">
        <v>9.15</v>
      </c>
      <c r="G40" s="1">
        <v>2012</v>
      </c>
      <c r="I40" s="16">
        <f aca="true" t="shared" si="3" ref="I40:I45">+CEILING(IF($I$38&lt;=G40,F40*0.3,0),0.05)</f>
        <v>2.75</v>
      </c>
      <c r="J40" s="16">
        <f aca="true" t="shared" si="4" ref="J40:J45">+CEILING(IF($J$38&lt;=G40,F40*0.3,0),0.05)</f>
        <v>2.75</v>
      </c>
      <c r="K40" s="16">
        <f aca="true" t="shared" si="5" ref="K40:K45">+CEILING(IF($K$38&lt;=G40,F40*0.3,0),0.05)</f>
        <v>2.75</v>
      </c>
      <c r="L40" s="16">
        <f aca="true" t="shared" si="6" ref="L40:L45">+CEILING(IF($L$38&lt;=G40,F40*0.3,0),0.05)</f>
        <v>2.75</v>
      </c>
      <c r="M40" s="16">
        <f aca="true" t="shared" si="7" ref="M40:M45">+CEILING(IF($M$38&lt;=G40,F40*0.3,0),0.05)</f>
        <v>2.75</v>
      </c>
    </row>
    <row r="41" spans="1:13" ht="12.75">
      <c r="A41" s="8">
        <v>2</v>
      </c>
      <c r="B41" s="3" t="s">
        <v>535</v>
      </c>
      <c r="C41" s="4" t="s">
        <v>34</v>
      </c>
      <c r="D41" s="4" t="s">
        <v>25</v>
      </c>
      <c r="E41" s="4" t="s">
        <v>85</v>
      </c>
      <c r="F41" s="18">
        <v>8.8</v>
      </c>
      <c r="G41" s="4">
        <v>2012</v>
      </c>
      <c r="I41" s="16">
        <f t="shared" si="3"/>
        <v>2.6500000000000004</v>
      </c>
      <c r="J41" s="16">
        <f t="shared" si="4"/>
        <v>2.6500000000000004</v>
      </c>
      <c r="K41" s="16">
        <f t="shared" si="5"/>
        <v>2.6500000000000004</v>
      </c>
      <c r="L41" s="16">
        <f t="shared" si="6"/>
        <v>2.6500000000000004</v>
      </c>
      <c r="M41" s="16">
        <f t="shared" si="7"/>
        <v>2.6500000000000004</v>
      </c>
    </row>
    <row r="42" spans="1:13" ht="12.75">
      <c r="A42" s="8">
        <v>3</v>
      </c>
      <c r="B42" s="21" t="s">
        <v>598</v>
      </c>
      <c r="C42" s="4" t="s">
        <v>22</v>
      </c>
      <c r="D42" s="4" t="s">
        <v>26</v>
      </c>
      <c r="E42" s="13" t="s">
        <v>85</v>
      </c>
      <c r="F42" s="14">
        <v>4.65</v>
      </c>
      <c r="G42" s="2">
        <v>2012</v>
      </c>
      <c r="I42" s="16">
        <f t="shared" si="3"/>
        <v>1.4000000000000001</v>
      </c>
      <c r="J42" s="16">
        <f t="shared" si="4"/>
        <v>1.4000000000000001</v>
      </c>
      <c r="K42" s="16">
        <f t="shared" si="5"/>
        <v>1.4000000000000001</v>
      </c>
      <c r="L42" s="16">
        <f t="shared" si="6"/>
        <v>1.4000000000000001</v>
      </c>
      <c r="M42" s="16">
        <f t="shared" si="7"/>
        <v>1.4000000000000001</v>
      </c>
    </row>
    <row r="43" spans="1:13" ht="12.75">
      <c r="A43" s="8">
        <v>4</v>
      </c>
      <c r="B43" s="21" t="s">
        <v>487</v>
      </c>
      <c r="C43" s="4" t="s">
        <v>22</v>
      </c>
      <c r="D43" s="4" t="s">
        <v>37</v>
      </c>
      <c r="E43" s="13" t="s">
        <v>85</v>
      </c>
      <c r="F43" s="14">
        <v>0.8</v>
      </c>
      <c r="G43" s="1">
        <v>2011</v>
      </c>
      <c r="I43" s="16">
        <f t="shared" si="3"/>
        <v>0.25</v>
      </c>
      <c r="J43" s="16">
        <f t="shared" si="4"/>
        <v>0.25</v>
      </c>
      <c r="K43" s="16">
        <f t="shared" si="5"/>
        <v>0.25</v>
      </c>
      <c r="L43" s="16">
        <f t="shared" si="6"/>
        <v>0.25</v>
      </c>
      <c r="M43" s="16">
        <f t="shared" si="7"/>
        <v>0</v>
      </c>
    </row>
    <row r="44" spans="1:13" ht="12.75">
      <c r="A44" s="8">
        <v>5</v>
      </c>
      <c r="B44" s="21"/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7.050000000000001</v>
      </c>
      <c r="J47" s="12">
        <f>+SUM(J40:J46)</f>
        <v>7.050000000000001</v>
      </c>
      <c r="K47" s="12">
        <f>+SUM(K40:K46)</f>
        <v>7.050000000000001</v>
      </c>
      <c r="L47" s="12">
        <f>+SUM(L40:L46)</f>
        <v>7.050000000000001</v>
      </c>
      <c r="M47" s="12">
        <f>+SUM(M40:M46)</f>
        <v>6.800000000000001</v>
      </c>
    </row>
    <row r="49" spans="1:13" ht="15.75">
      <c r="A49" s="84" t="s">
        <v>55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2008</v>
      </c>
      <c r="J51" s="7">
        <f>+J$3</f>
        <v>2009</v>
      </c>
      <c r="K51" s="7">
        <f>+K$3</f>
        <v>2010</v>
      </c>
      <c r="L51" s="7">
        <f>+L$3</f>
        <v>2011</v>
      </c>
      <c r="M51" s="7">
        <f>+M$3</f>
        <v>2012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272</v>
      </c>
      <c r="C53" s="4" t="s">
        <v>22</v>
      </c>
      <c r="D53" s="4" t="s">
        <v>37</v>
      </c>
      <c r="E53" s="13">
        <v>2007</v>
      </c>
      <c r="F53" s="9">
        <v>4.15</v>
      </c>
      <c r="G53" s="1">
        <v>2009</v>
      </c>
      <c r="I53" s="16">
        <f aca="true" t="shared" si="8" ref="I53:I64">+CEILING(IF($I$51=E53,F53,IF($I$51&lt;=G53,F53*0.3,0)),0.05)</f>
        <v>1.25</v>
      </c>
      <c r="J53" s="16">
        <f aca="true" t="shared" si="9" ref="J53:J64">+CEILING(IF($J$51&lt;=G53,F53*0.3,0),0.05)</f>
        <v>1.25</v>
      </c>
      <c r="K53" s="16">
        <f aca="true" t="shared" si="10" ref="K53:K64">+CEILING(IF($K$51&lt;=G53,F53*0.3,0),0.05)</f>
        <v>0</v>
      </c>
      <c r="L53" s="16">
        <f aca="true" t="shared" si="11" ref="L53:L64">+CEILING(IF($L$51&lt;=G53,F53*0.3,0),0.05)</f>
        <v>0</v>
      </c>
      <c r="M53" s="16">
        <f aca="true" t="shared" si="12" ref="M53:M64">CEILING(IF($M$51&lt;=G53,F53*0.3,0),0.05)</f>
        <v>0</v>
      </c>
    </row>
    <row r="54" spans="1:13" ht="12.75">
      <c r="A54" s="8">
        <v>2</v>
      </c>
      <c r="B54" s="21" t="s">
        <v>216</v>
      </c>
      <c r="C54" s="4" t="s">
        <v>29</v>
      </c>
      <c r="D54" s="4" t="s">
        <v>43</v>
      </c>
      <c r="E54" s="13">
        <v>2006</v>
      </c>
      <c r="F54" s="14">
        <v>4.05</v>
      </c>
      <c r="G54" s="1">
        <v>2009</v>
      </c>
      <c r="I54" s="16">
        <f t="shared" si="8"/>
        <v>1.25</v>
      </c>
      <c r="J54" s="16">
        <f t="shared" si="9"/>
        <v>1.25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280</v>
      </c>
      <c r="C55" s="4" t="s">
        <v>20</v>
      </c>
      <c r="D55" s="4" t="s">
        <v>46</v>
      </c>
      <c r="E55" s="13">
        <v>2008</v>
      </c>
      <c r="F55" s="14">
        <v>2.95</v>
      </c>
      <c r="G55" s="1">
        <v>2009</v>
      </c>
      <c r="I55" s="16">
        <f t="shared" si="8"/>
        <v>2.95</v>
      </c>
      <c r="J55" s="16">
        <f t="shared" si="9"/>
        <v>0.9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544</v>
      </c>
      <c r="C56" s="4" t="s">
        <v>34</v>
      </c>
      <c r="D56" s="4" t="s">
        <v>24</v>
      </c>
      <c r="E56" s="13">
        <v>2008</v>
      </c>
      <c r="F56" s="14">
        <v>7.7</v>
      </c>
      <c r="G56" s="1">
        <v>2008</v>
      </c>
      <c r="I56" s="16">
        <f t="shared" si="8"/>
        <v>7.7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 t="s">
        <v>314</v>
      </c>
      <c r="C57" s="4" t="s">
        <v>22</v>
      </c>
      <c r="D57" s="4" t="s">
        <v>40</v>
      </c>
      <c r="E57" s="13">
        <v>2006</v>
      </c>
      <c r="F57" s="14">
        <v>5.4</v>
      </c>
      <c r="G57" s="1">
        <v>2008</v>
      </c>
      <c r="I57" s="16">
        <f t="shared" si="8"/>
        <v>1.6500000000000001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 t="s">
        <v>312</v>
      </c>
      <c r="C58" s="4" t="s">
        <v>41</v>
      </c>
      <c r="D58" s="4" t="s">
        <v>19</v>
      </c>
      <c r="E58" s="13">
        <v>2007</v>
      </c>
      <c r="F58" s="14">
        <v>3</v>
      </c>
      <c r="G58" s="1">
        <v>2008</v>
      </c>
      <c r="I58" s="16">
        <f t="shared" si="8"/>
        <v>0.9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21" t="s">
        <v>176</v>
      </c>
      <c r="C59" s="4" t="s">
        <v>20</v>
      </c>
      <c r="D59" s="4" t="s">
        <v>32</v>
      </c>
      <c r="E59" s="13">
        <v>2007</v>
      </c>
      <c r="F59" s="14">
        <v>2.1</v>
      </c>
      <c r="G59" s="1">
        <v>2008</v>
      </c>
      <c r="I59" s="16">
        <f t="shared" si="8"/>
        <v>0.65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B60" s="15" t="s">
        <v>772</v>
      </c>
      <c r="C60" s="4" t="s">
        <v>773</v>
      </c>
      <c r="D60" s="4" t="s">
        <v>48</v>
      </c>
      <c r="E60" s="13">
        <v>2008</v>
      </c>
      <c r="F60" s="14">
        <v>0.9</v>
      </c>
      <c r="G60" s="1">
        <v>2008</v>
      </c>
      <c r="I60" s="16">
        <f t="shared" si="8"/>
        <v>0.9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9</v>
      </c>
      <c r="B61" s="3" t="s">
        <v>816</v>
      </c>
      <c r="C61" s="4" t="s">
        <v>44</v>
      </c>
      <c r="D61" s="4" t="s">
        <v>520</v>
      </c>
      <c r="E61" s="13">
        <v>2008</v>
      </c>
      <c r="F61" s="14">
        <v>0.9</v>
      </c>
      <c r="G61" s="1">
        <v>2008</v>
      </c>
      <c r="I61" s="16">
        <f t="shared" si="8"/>
        <v>0.9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10</v>
      </c>
      <c r="B62" s="3" t="s">
        <v>860</v>
      </c>
      <c r="C62" s="4" t="s">
        <v>20</v>
      </c>
      <c r="D62" s="4" t="s">
        <v>54</v>
      </c>
      <c r="E62" s="13">
        <v>2008</v>
      </c>
      <c r="F62" s="14">
        <v>0.9</v>
      </c>
      <c r="G62" s="1">
        <v>2008</v>
      </c>
      <c r="I62" s="16">
        <f>+CEILING(IF($I$51=E62,F62,IF($I$51&lt;=G62,F62*0.3,0)),0.05)</f>
        <v>0.9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1:13" ht="12.75">
      <c r="A63" s="8">
        <v>11</v>
      </c>
      <c r="B63" s="27" t="s">
        <v>778</v>
      </c>
      <c r="C63" s="4" t="s">
        <v>41</v>
      </c>
      <c r="D63" s="4" t="s">
        <v>48</v>
      </c>
      <c r="E63" s="13">
        <v>2008</v>
      </c>
      <c r="F63" s="14">
        <v>0.9</v>
      </c>
      <c r="G63" s="1">
        <v>2008</v>
      </c>
      <c r="I63" s="16">
        <f>+CEILING(IF($I$51=E63,F63,IF($I$51&lt;=G63,F63*0.3,0)),0.05)</f>
        <v>0.9</v>
      </c>
      <c r="J63" s="16">
        <f>+CEILING(IF($J$51&lt;=G63,F63*0.3,0),0.05)</f>
        <v>0</v>
      </c>
      <c r="K63" s="16">
        <f>+CEILING(IF($K$51&lt;=G63,F63*0.3,0),0.05)</f>
        <v>0</v>
      </c>
      <c r="L63" s="16">
        <f>+CEILING(IF($L$51&lt;=G63,F63*0.3,0),0.05)</f>
        <v>0</v>
      </c>
      <c r="M63" s="16">
        <f>CEILING(IF($M$51&lt;=G63,F63*0.3,0),0.05)</f>
        <v>0</v>
      </c>
    </row>
    <row r="64" spans="1:13" ht="12.75">
      <c r="A64" s="8">
        <v>12</v>
      </c>
      <c r="B64" s="21"/>
      <c r="D64" s="4"/>
      <c r="E64" s="13"/>
      <c r="F64" s="14"/>
      <c r="G64" s="1"/>
      <c r="I64" s="16">
        <f t="shared" si="8"/>
        <v>0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9:13" ht="7.5" customHeight="1">
      <c r="I65" s="15"/>
      <c r="J65" s="15"/>
      <c r="K65" s="15"/>
      <c r="L65" s="15"/>
      <c r="M65" s="15"/>
    </row>
    <row r="66" spans="9:13" ht="12.75">
      <c r="I66" s="17">
        <f>+SUM(I53:I65)</f>
        <v>19.949999999999996</v>
      </c>
      <c r="J66" s="17">
        <f>+SUM(J53:J65)</f>
        <v>3.4</v>
      </c>
      <c r="K66" s="17">
        <f>+SUM(K53:K65)</f>
        <v>0</v>
      </c>
      <c r="L66" s="17">
        <f>+SUM(L53:L65)</f>
        <v>0</v>
      </c>
      <c r="M66" s="17">
        <f>+SUM(M53:M65)</f>
        <v>0</v>
      </c>
    </row>
    <row r="67" spans="9:13" ht="12.75">
      <c r="I67" s="12"/>
      <c r="J67" s="12"/>
      <c r="K67" s="12"/>
      <c r="L67" s="12"/>
      <c r="M67" s="12"/>
    </row>
    <row r="68" spans="1:13" ht="15.75">
      <c r="A68" s="84" t="s">
        <v>56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9:13" ht="7.5" customHeight="1">
      <c r="I69" s="12"/>
      <c r="J69" s="12"/>
      <c r="K69" s="12"/>
      <c r="L69" s="12"/>
      <c r="M69" s="12"/>
    </row>
    <row r="70" spans="1:13" ht="12.75">
      <c r="A70" s="8"/>
      <c r="B70" s="5" t="s">
        <v>59</v>
      </c>
      <c r="C70" s="6"/>
      <c r="D70" s="6"/>
      <c r="E70" s="6"/>
      <c r="F70" s="6" t="s">
        <v>58</v>
      </c>
      <c r="G70" s="6" t="s">
        <v>57</v>
      </c>
      <c r="I70" s="7">
        <f>+I$3</f>
        <v>2008</v>
      </c>
      <c r="J70" s="7">
        <f>+J$3</f>
        <v>2009</v>
      </c>
      <c r="K70" s="7">
        <f>+K$3</f>
        <v>2010</v>
      </c>
      <c r="L70" s="7">
        <f>+L$3</f>
        <v>2011</v>
      </c>
      <c r="M70" s="7">
        <f>+M$3</f>
        <v>2012</v>
      </c>
    </row>
    <row r="71" spans="1:13" ht="7.5" customHeight="1">
      <c r="A71" s="8"/>
      <c r="I71" s="12"/>
      <c r="J71" s="12"/>
      <c r="K71" s="12"/>
      <c r="L71" s="12"/>
      <c r="M71" s="12"/>
    </row>
    <row r="72" spans="1:13" ht="12.75">
      <c r="A72" s="8">
        <v>1</v>
      </c>
      <c r="B72" s="82" t="s">
        <v>513</v>
      </c>
      <c r="C72" s="82"/>
      <c r="D72" s="82"/>
      <c r="E72" s="82"/>
      <c r="F72" s="9">
        <v>-5</v>
      </c>
      <c r="G72" s="10">
        <v>2008</v>
      </c>
      <c r="I72" s="30">
        <f>F72</f>
        <v>-5</v>
      </c>
      <c r="J72" s="30">
        <v>0</v>
      </c>
      <c r="K72" s="30">
        <v>0</v>
      </c>
      <c r="L72" s="30">
        <v>0</v>
      </c>
      <c r="M72" s="30">
        <v>0</v>
      </c>
    </row>
    <row r="73" spans="1:13" ht="12.75">
      <c r="A73" s="8">
        <v>2</v>
      </c>
      <c r="B73" s="82" t="s">
        <v>725</v>
      </c>
      <c r="C73" s="82"/>
      <c r="D73" s="82"/>
      <c r="E73" s="82"/>
      <c r="F73" s="18">
        <v>-12.2</v>
      </c>
      <c r="G73" s="4">
        <v>2008</v>
      </c>
      <c r="I73" s="30">
        <f>F73</f>
        <v>-12.2</v>
      </c>
      <c r="J73" s="30">
        <v>0</v>
      </c>
      <c r="K73" s="30">
        <v>0</v>
      </c>
      <c r="L73" s="30">
        <v>0</v>
      </c>
      <c r="M73" s="30">
        <v>0</v>
      </c>
    </row>
    <row r="74" spans="1:13" ht="12.75">
      <c r="A74" s="8">
        <v>3</v>
      </c>
      <c r="B74" s="82" t="s">
        <v>726</v>
      </c>
      <c r="C74" s="82"/>
      <c r="D74" s="82"/>
      <c r="E74" s="82"/>
      <c r="F74" s="18">
        <v>3.6</v>
      </c>
      <c r="G74" s="4">
        <v>2009</v>
      </c>
      <c r="I74" s="30">
        <v>0</v>
      </c>
      <c r="J74" s="30">
        <f>F74</f>
        <v>3.6</v>
      </c>
      <c r="K74" s="30">
        <v>0</v>
      </c>
      <c r="L74" s="30">
        <v>0</v>
      </c>
      <c r="M74" s="30">
        <v>0</v>
      </c>
    </row>
    <row r="75" spans="1:13" ht="12.75">
      <c r="A75" s="8">
        <v>4</v>
      </c>
      <c r="B75" s="82" t="s">
        <v>843</v>
      </c>
      <c r="C75" s="82"/>
      <c r="D75" s="82"/>
      <c r="E75" s="82"/>
      <c r="F75" s="18">
        <v>-10.5</v>
      </c>
      <c r="G75" s="4">
        <v>2008</v>
      </c>
      <c r="I75" s="30">
        <f>F75</f>
        <v>-10.5</v>
      </c>
      <c r="J75" s="30">
        <v>0</v>
      </c>
      <c r="K75" s="30">
        <v>0</v>
      </c>
      <c r="L75" s="30">
        <v>0</v>
      </c>
      <c r="M75" s="30">
        <v>0</v>
      </c>
    </row>
    <row r="76" spans="1:13" ht="12.75">
      <c r="A76" s="8">
        <v>5</v>
      </c>
      <c r="B76" s="82" t="s">
        <v>848</v>
      </c>
      <c r="C76" s="82"/>
      <c r="D76" s="82"/>
      <c r="E76" s="82"/>
      <c r="F76" s="18">
        <v>-11.95</v>
      </c>
      <c r="G76" s="4">
        <v>2008</v>
      </c>
      <c r="I76" s="30">
        <f>F76</f>
        <v>-11.95</v>
      </c>
      <c r="J76" s="30">
        <v>0</v>
      </c>
      <c r="K76" s="30">
        <v>0</v>
      </c>
      <c r="L76" s="30">
        <v>0</v>
      </c>
      <c r="M76" s="30">
        <v>0</v>
      </c>
    </row>
    <row r="77" spans="1:13" ht="7.5" customHeight="1">
      <c r="A77" s="8"/>
      <c r="I77" s="12"/>
      <c r="J77" s="12"/>
      <c r="K77" s="12"/>
      <c r="L77" s="12"/>
      <c r="M77" s="12"/>
    </row>
    <row r="78" spans="1:13" ht="12.75">
      <c r="A78" s="8"/>
      <c r="I78" s="12">
        <f>+SUM(I72:I77)</f>
        <v>-39.65</v>
      </c>
      <c r="J78" s="12">
        <f>+SUM(J72:J77)</f>
        <v>3.6</v>
      </c>
      <c r="K78" s="12">
        <f>+SUM(K72:K77)</f>
        <v>0</v>
      </c>
      <c r="L78" s="12">
        <f>+SUM(L72:L77)</f>
        <v>0</v>
      </c>
      <c r="M78" s="12">
        <f>+SUM(M72:M77)</f>
        <v>0</v>
      </c>
    </row>
    <row r="79" spans="9:13" ht="12.75">
      <c r="I79" s="11"/>
      <c r="J79" s="11"/>
      <c r="K79" s="11"/>
      <c r="L79" s="11"/>
      <c r="M79" s="11"/>
    </row>
  </sheetData>
  <sheetProtection/>
  <mergeCells count="9">
    <mergeCell ref="B75:E75"/>
    <mergeCell ref="B76:E76"/>
    <mergeCell ref="B74:E74"/>
    <mergeCell ref="B72:E72"/>
    <mergeCell ref="B73:E73"/>
    <mergeCell ref="A1:M1"/>
    <mergeCell ref="A36:M36"/>
    <mergeCell ref="A49:M49"/>
    <mergeCell ref="A68:M68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Light,Bold"&amp;14Adam Morris&amp;R&amp;"Copperplate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7" t="s">
        <v>579</v>
      </c>
      <c r="C5" s="23" t="s">
        <v>20</v>
      </c>
      <c r="D5" s="23" t="s">
        <v>61</v>
      </c>
      <c r="E5" s="13" t="s">
        <v>53</v>
      </c>
      <c r="F5" s="25">
        <v>10.6</v>
      </c>
      <c r="G5" s="26">
        <v>2012</v>
      </c>
      <c r="I5" s="16">
        <f aca="true" t="shared" si="0" ref="I5:M14">+IF($G5&gt;=I$3,$F5,0)</f>
        <v>10.6</v>
      </c>
      <c r="J5" s="16">
        <f t="shared" si="0"/>
        <v>10.6</v>
      </c>
      <c r="K5" s="16">
        <f t="shared" si="0"/>
        <v>10.6</v>
      </c>
      <c r="L5" s="16">
        <f t="shared" si="0"/>
        <v>10.6</v>
      </c>
      <c r="M5" s="16">
        <f t="shared" si="0"/>
        <v>10.6</v>
      </c>
    </row>
    <row r="6" spans="1:13" ht="12.75">
      <c r="A6" s="8">
        <v>2</v>
      </c>
      <c r="B6" s="27" t="s">
        <v>590</v>
      </c>
      <c r="C6" s="4" t="s">
        <v>18</v>
      </c>
      <c r="D6" s="4" t="s">
        <v>50</v>
      </c>
      <c r="E6" s="13" t="s">
        <v>53</v>
      </c>
      <c r="F6" s="14">
        <v>4.25</v>
      </c>
      <c r="G6" s="1">
        <v>2012</v>
      </c>
      <c r="I6" s="16">
        <f t="shared" si="0"/>
        <v>4.25</v>
      </c>
      <c r="J6" s="16">
        <f t="shared" si="0"/>
        <v>4.25</v>
      </c>
      <c r="K6" s="16">
        <f t="shared" si="0"/>
        <v>4.25</v>
      </c>
      <c r="L6" s="16">
        <f t="shared" si="0"/>
        <v>4.25</v>
      </c>
      <c r="M6" s="16">
        <f t="shared" si="0"/>
        <v>4.25</v>
      </c>
    </row>
    <row r="7" spans="1:13" ht="12.75">
      <c r="A7" s="8">
        <v>3</v>
      </c>
      <c r="B7" s="27" t="s">
        <v>719</v>
      </c>
      <c r="C7" s="4" t="s">
        <v>22</v>
      </c>
      <c r="D7" s="4" t="s">
        <v>36</v>
      </c>
      <c r="E7" s="13" t="s">
        <v>53</v>
      </c>
      <c r="F7" s="14">
        <v>3.5</v>
      </c>
      <c r="G7" s="1">
        <v>2012</v>
      </c>
      <c r="I7" s="16">
        <f t="shared" si="0"/>
        <v>3.5</v>
      </c>
      <c r="J7" s="16">
        <f t="shared" si="0"/>
        <v>3.5</v>
      </c>
      <c r="K7" s="16">
        <f t="shared" si="0"/>
        <v>3.5</v>
      </c>
      <c r="L7" s="16">
        <f t="shared" si="0"/>
        <v>3.5</v>
      </c>
      <c r="M7" s="16">
        <f t="shared" si="0"/>
        <v>3.5</v>
      </c>
    </row>
    <row r="8" spans="1:13" ht="12.75">
      <c r="A8" s="8">
        <v>4</v>
      </c>
      <c r="B8" s="27" t="s">
        <v>647</v>
      </c>
      <c r="C8" s="4" t="s">
        <v>34</v>
      </c>
      <c r="D8" s="4" t="s">
        <v>31</v>
      </c>
      <c r="E8" s="13" t="s">
        <v>53</v>
      </c>
      <c r="F8" s="14">
        <v>3.3</v>
      </c>
      <c r="G8" s="1">
        <v>2012</v>
      </c>
      <c r="I8" s="16">
        <f t="shared" si="0"/>
        <v>3.3</v>
      </c>
      <c r="J8" s="16">
        <f t="shared" si="0"/>
        <v>3.3</v>
      </c>
      <c r="K8" s="16">
        <f t="shared" si="0"/>
        <v>3.3</v>
      </c>
      <c r="L8" s="16">
        <f t="shared" si="0"/>
        <v>3.3</v>
      </c>
      <c r="M8" s="16">
        <f t="shared" si="0"/>
        <v>3.3</v>
      </c>
    </row>
    <row r="9" spans="1:13" ht="12.75">
      <c r="A9" s="8">
        <v>5</v>
      </c>
      <c r="B9" s="27" t="s">
        <v>715</v>
      </c>
      <c r="C9" s="23" t="s">
        <v>41</v>
      </c>
      <c r="D9" s="23" t="s">
        <v>31</v>
      </c>
      <c r="E9" s="13" t="s">
        <v>53</v>
      </c>
      <c r="F9" s="25">
        <v>2.7</v>
      </c>
      <c r="G9" s="26">
        <v>2012</v>
      </c>
      <c r="I9" s="16">
        <f t="shared" si="0"/>
        <v>2.7</v>
      </c>
      <c r="J9" s="16">
        <f t="shared" si="0"/>
        <v>2.7</v>
      </c>
      <c r="K9" s="16">
        <f t="shared" si="0"/>
        <v>2.7</v>
      </c>
      <c r="L9" s="16">
        <f t="shared" si="0"/>
        <v>2.7</v>
      </c>
      <c r="M9" s="16">
        <f t="shared" si="0"/>
        <v>2.7</v>
      </c>
    </row>
    <row r="10" spans="1:13" ht="12.75">
      <c r="A10" s="8">
        <v>6</v>
      </c>
      <c r="B10" s="27" t="s">
        <v>716</v>
      </c>
      <c r="C10" s="23" t="s">
        <v>41</v>
      </c>
      <c r="D10" s="23" t="s">
        <v>35</v>
      </c>
      <c r="E10" s="13" t="s">
        <v>53</v>
      </c>
      <c r="F10" s="25">
        <v>2.65</v>
      </c>
      <c r="G10" s="26">
        <v>2012</v>
      </c>
      <c r="I10" s="16">
        <f t="shared" si="0"/>
        <v>2.65</v>
      </c>
      <c r="J10" s="16">
        <f t="shared" si="0"/>
        <v>2.65</v>
      </c>
      <c r="K10" s="16">
        <f t="shared" si="0"/>
        <v>2.65</v>
      </c>
      <c r="L10" s="16">
        <f t="shared" si="0"/>
        <v>2.65</v>
      </c>
      <c r="M10" s="16">
        <f t="shared" si="0"/>
        <v>2.65</v>
      </c>
    </row>
    <row r="11" spans="1:13" ht="12.75">
      <c r="A11" s="8">
        <v>7</v>
      </c>
      <c r="B11" s="27" t="s">
        <v>641</v>
      </c>
      <c r="C11" s="23" t="s">
        <v>21</v>
      </c>
      <c r="D11" s="23" t="s">
        <v>520</v>
      </c>
      <c r="E11" s="13" t="s">
        <v>53</v>
      </c>
      <c r="F11" s="25">
        <v>2.1</v>
      </c>
      <c r="G11" s="26">
        <v>2012</v>
      </c>
      <c r="I11" s="16">
        <f t="shared" si="0"/>
        <v>2.1</v>
      </c>
      <c r="J11" s="16">
        <f t="shared" si="0"/>
        <v>2.1</v>
      </c>
      <c r="K11" s="16">
        <f t="shared" si="0"/>
        <v>2.1</v>
      </c>
      <c r="L11" s="16">
        <f t="shared" si="0"/>
        <v>2.1</v>
      </c>
      <c r="M11" s="16">
        <f t="shared" si="0"/>
        <v>2.1</v>
      </c>
    </row>
    <row r="12" spans="1:13" ht="12.75">
      <c r="A12" s="8">
        <v>8</v>
      </c>
      <c r="B12" s="27" t="s">
        <v>697</v>
      </c>
      <c r="C12" s="23" t="s">
        <v>20</v>
      </c>
      <c r="D12" s="23" t="s">
        <v>60</v>
      </c>
      <c r="E12" s="13" t="s">
        <v>53</v>
      </c>
      <c r="F12" s="25">
        <v>1.85</v>
      </c>
      <c r="G12" s="26">
        <v>2012</v>
      </c>
      <c r="I12" s="16">
        <f t="shared" si="0"/>
        <v>1.85</v>
      </c>
      <c r="J12" s="16">
        <f t="shared" si="0"/>
        <v>1.85</v>
      </c>
      <c r="K12" s="16">
        <f t="shared" si="0"/>
        <v>1.85</v>
      </c>
      <c r="L12" s="16">
        <f t="shared" si="0"/>
        <v>1.85</v>
      </c>
      <c r="M12" s="16">
        <f t="shared" si="0"/>
        <v>1.85</v>
      </c>
    </row>
    <row r="13" spans="1:13" ht="12.75">
      <c r="A13" s="8">
        <v>9</v>
      </c>
      <c r="B13" s="27" t="s">
        <v>648</v>
      </c>
      <c r="C13" s="23" t="s">
        <v>20</v>
      </c>
      <c r="D13" s="23" t="s">
        <v>52</v>
      </c>
      <c r="E13" s="13" t="s">
        <v>53</v>
      </c>
      <c r="F13" s="25">
        <v>0.9</v>
      </c>
      <c r="G13" s="26">
        <v>2012</v>
      </c>
      <c r="I13" s="16">
        <f t="shared" si="0"/>
        <v>0.9</v>
      </c>
      <c r="J13" s="16">
        <f t="shared" si="0"/>
        <v>0.9</v>
      </c>
      <c r="K13" s="16">
        <f t="shared" si="0"/>
        <v>0.9</v>
      </c>
      <c r="L13" s="16">
        <f t="shared" si="0"/>
        <v>0.9</v>
      </c>
      <c r="M13" s="16">
        <f t="shared" si="0"/>
        <v>0.9</v>
      </c>
    </row>
    <row r="14" spans="1:13" ht="12.75">
      <c r="A14" s="8">
        <v>10</v>
      </c>
      <c r="B14" s="27" t="s">
        <v>717</v>
      </c>
      <c r="C14" s="4" t="s">
        <v>20</v>
      </c>
      <c r="D14" s="4" t="s">
        <v>61</v>
      </c>
      <c r="E14" s="13" t="s">
        <v>53</v>
      </c>
      <c r="F14" s="14">
        <v>0.9</v>
      </c>
      <c r="G14" s="2">
        <v>2012</v>
      </c>
      <c r="I14" s="16">
        <f t="shared" si="0"/>
        <v>0.9</v>
      </c>
      <c r="J14" s="16">
        <f t="shared" si="0"/>
        <v>0.9</v>
      </c>
      <c r="K14" s="16">
        <f t="shared" si="0"/>
        <v>0.9</v>
      </c>
      <c r="L14" s="16">
        <f t="shared" si="0"/>
        <v>0.9</v>
      </c>
      <c r="M14" s="16">
        <f t="shared" si="0"/>
        <v>0.9</v>
      </c>
    </row>
    <row r="15" spans="1:13" ht="12.75">
      <c r="A15" s="8">
        <v>11</v>
      </c>
      <c r="B15" s="3" t="s">
        <v>374</v>
      </c>
      <c r="C15" s="4" t="s">
        <v>18</v>
      </c>
      <c r="D15" s="4" t="s">
        <v>61</v>
      </c>
      <c r="E15" s="13" t="s">
        <v>53</v>
      </c>
      <c r="F15" s="14">
        <v>6</v>
      </c>
      <c r="G15" s="1">
        <v>2011</v>
      </c>
      <c r="I15" s="16">
        <f aca="true" t="shared" si="1" ref="I15:M24">+IF($G15&gt;=I$3,$F15,0)</f>
        <v>6</v>
      </c>
      <c r="J15" s="16">
        <f t="shared" si="1"/>
        <v>6</v>
      </c>
      <c r="K15" s="16">
        <f t="shared" si="1"/>
        <v>6</v>
      </c>
      <c r="L15" s="16">
        <f t="shared" si="1"/>
        <v>6</v>
      </c>
      <c r="M15" s="16">
        <f t="shared" si="1"/>
        <v>0</v>
      </c>
    </row>
    <row r="16" spans="1:13" ht="12.75">
      <c r="A16" s="8">
        <v>12</v>
      </c>
      <c r="B16" s="21" t="s">
        <v>434</v>
      </c>
      <c r="C16" s="23" t="s">
        <v>44</v>
      </c>
      <c r="D16" s="23" t="s">
        <v>25</v>
      </c>
      <c r="E16" s="13" t="s">
        <v>53</v>
      </c>
      <c r="F16" s="25">
        <v>5.7</v>
      </c>
      <c r="G16" s="26">
        <v>2011</v>
      </c>
      <c r="I16" s="16">
        <f t="shared" si="1"/>
        <v>5.7</v>
      </c>
      <c r="J16" s="16">
        <f t="shared" si="1"/>
        <v>5.7</v>
      </c>
      <c r="K16" s="16">
        <f t="shared" si="1"/>
        <v>5.7</v>
      </c>
      <c r="L16" s="16">
        <f t="shared" si="1"/>
        <v>5.7</v>
      </c>
      <c r="M16" s="16">
        <f t="shared" si="1"/>
        <v>0</v>
      </c>
    </row>
    <row r="17" spans="1:13" ht="12.75">
      <c r="A17" s="8">
        <v>13</v>
      </c>
      <c r="B17" s="21" t="s">
        <v>496</v>
      </c>
      <c r="C17" s="4" t="s">
        <v>22</v>
      </c>
      <c r="D17" s="4" t="s">
        <v>43</v>
      </c>
      <c r="E17" s="13" t="s">
        <v>53</v>
      </c>
      <c r="F17" s="14">
        <v>5.6</v>
      </c>
      <c r="G17" s="1">
        <v>2011</v>
      </c>
      <c r="I17" s="16">
        <f t="shared" si="1"/>
        <v>5.6</v>
      </c>
      <c r="J17" s="16">
        <f t="shared" si="1"/>
        <v>5.6</v>
      </c>
      <c r="K17" s="16">
        <f t="shared" si="1"/>
        <v>5.6</v>
      </c>
      <c r="L17" s="16">
        <f t="shared" si="1"/>
        <v>5.6</v>
      </c>
      <c r="M17" s="16">
        <f t="shared" si="1"/>
        <v>0</v>
      </c>
    </row>
    <row r="18" spans="1:13" ht="12.75">
      <c r="A18" s="8">
        <v>14</v>
      </c>
      <c r="B18" s="21" t="s">
        <v>253</v>
      </c>
      <c r="C18" s="23" t="s">
        <v>18</v>
      </c>
      <c r="D18" s="23" t="s">
        <v>33</v>
      </c>
      <c r="E18" s="13" t="s">
        <v>53</v>
      </c>
      <c r="F18" s="25">
        <v>3.85</v>
      </c>
      <c r="G18" s="26">
        <v>2011</v>
      </c>
      <c r="I18" s="16">
        <f t="shared" si="1"/>
        <v>3.85</v>
      </c>
      <c r="J18" s="16">
        <f t="shared" si="1"/>
        <v>3.85</v>
      </c>
      <c r="K18" s="16">
        <f t="shared" si="1"/>
        <v>3.85</v>
      </c>
      <c r="L18" s="16">
        <f t="shared" si="1"/>
        <v>3.85</v>
      </c>
      <c r="M18" s="16">
        <f t="shared" si="1"/>
        <v>0</v>
      </c>
    </row>
    <row r="19" spans="1:13" ht="12.75">
      <c r="A19" s="8">
        <v>15</v>
      </c>
      <c r="B19" s="21" t="s">
        <v>467</v>
      </c>
      <c r="C19" s="23" t="s">
        <v>20</v>
      </c>
      <c r="D19" s="23" t="s">
        <v>52</v>
      </c>
      <c r="E19" s="13" t="s">
        <v>53</v>
      </c>
      <c r="F19" s="25">
        <v>3</v>
      </c>
      <c r="G19" s="26">
        <v>2011</v>
      </c>
      <c r="I19" s="16">
        <f t="shared" si="1"/>
        <v>3</v>
      </c>
      <c r="J19" s="16">
        <f t="shared" si="1"/>
        <v>3</v>
      </c>
      <c r="K19" s="16">
        <f t="shared" si="1"/>
        <v>3</v>
      </c>
      <c r="L19" s="16">
        <f t="shared" si="1"/>
        <v>3</v>
      </c>
      <c r="M19" s="16">
        <f t="shared" si="1"/>
        <v>0</v>
      </c>
    </row>
    <row r="20" spans="1:13" ht="12.75">
      <c r="A20" s="8">
        <v>16</v>
      </c>
      <c r="B20" s="21" t="s">
        <v>448</v>
      </c>
      <c r="C20" s="23" t="s">
        <v>44</v>
      </c>
      <c r="D20" s="23" t="s">
        <v>26</v>
      </c>
      <c r="E20" s="13" t="s">
        <v>53</v>
      </c>
      <c r="F20" s="25">
        <v>2.6</v>
      </c>
      <c r="G20" s="26">
        <v>2011</v>
      </c>
      <c r="I20" s="16">
        <f t="shared" si="1"/>
        <v>2.6</v>
      </c>
      <c r="J20" s="16">
        <f t="shared" si="1"/>
        <v>2.6</v>
      </c>
      <c r="K20" s="16">
        <f t="shared" si="1"/>
        <v>2.6</v>
      </c>
      <c r="L20" s="16">
        <f t="shared" si="1"/>
        <v>2.6</v>
      </c>
      <c r="M20" s="16">
        <f t="shared" si="1"/>
        <v>0</v>
      </c>
    </row>
    <row r="21" spans="1:13" ht="12.75">
      <c r="A21" s="8">
        <v>17</v>
      </c>
      <c r="B21" s="21" t="s">
        <v>511</v>
      </c>
      <c r="C21" s="4" t="s">
        <v>20</v>
      </c>
      <c r="D21" s="4" t="s">
        <v>61</v>
      </c>
      <c r="E21" s="13" t="s">
        <v>53</v>
      </c>
      <c r="F21" s="14">
        <v>0.8</v>
      </c>
      <c r="G21" s="1">
        <v>2011</v>
      </c>
      <c r="I21" s="16">
        <f t="shared" si="1"/>
        <v>0.8</v>
      </c>
      <c r="J21" s="16">
        <f t="shared" si="1"/>
        <v>0.8</v>
      </c>
      <c r="K21" s="16">
        <f t="shared" si="1"/>
        <v>0.8</v>
      </c>
      <c r="L21" s="16">
        <f t="shared" si="1"/>
        <v>0.8</v>
      </c>
      <c r="M21" s="16">
        <f t="shared" si="1"/>
        <v>0</v>
      </c>
    </row>
    <row r="22" spans="1:13" ht="12.75">
      <c r="A22" s="8">
        <v>18</v>
      </c>
      <c r="B22" s="27" t="s">
        <v>649</v>
      </c>
      <c r="C22" s="23" t="s">
        <v>41</v>
      </c>
      <c r="D22" s="23"/>
      <c r="E22" s="13" t="s">
        <v>53</v>
      </c>
      <c r="F22" s="25">
        <v>4.65</v>
      </c>
      <c r="G22" s="26">
        <v>2010</v>
      </c>
      <c r="I22" s="16">
        <f t="shared" si="1"/>
        <v>4.65</v>
      </c>
      <c r="J22" s="16">
        <f t="shared" si="1"/>
        <v>4.65</v>
      </c>
      <c r="K22" s="16">
        <f t="shared" si="1"/>
        <v>4.65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7" t="s">
        <v>718</v>
      </c>
      <c r="C23" s="4" t="s">
        <v>41</v>
      </c>
      <c r="D23" s="4" t="s">
        <v>37</v>
      </c>
      <c r="E23" s="13" t="s">
        <v>53</v>
      </c>
      <c r="F23" s="14">
        <v>2.55</v>
      </c>
      <c r="G23" s="1">
        <v>2010</v>
      </c>
      <c r="I23" s="16">
        <f t="shared" si="1"/>
        <v>2.55</v>
      </c>
      <c r="J23" s="16">
        <f t="shared" si="1"/>
        <v>2.55</v>
      </c>
      <c r="K23" s="16">
        <f t="shared" si="1"/>
        <v>2.55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7" t="s">
        <v>533</v>
      </c>
      <c r="C24" s="4" t="s">
        <v>20</v>
      </c>
      <c r="D24" s="4" t="s">
        <v>26</v>
      </c>
      <c r="E24" s="13" t="s">
        <v>53</v>
      </c>
      <c r="F24" s="14">
        <v>8.25</v>
      </c>
      <c r="G24" s="1">
        <v>2009</v>
      </c>
      <c r="I24" s="16">
        <f t="shared" si="1"/>
        <v>8.25</v>
      </c>
      <c r="J24" s="16">
        <f t="shared" si="1"/>
        <v>8.25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406</v>
      </c>
      <c r="C25" s="4" t="s">
        <v>20</v>
      </c>
      <c r="D25" s="4" t="s">
        <v>275</v>
      </c>
      <c r="E25" s="13" t="s">
        <v>53</v>
      </c>
      <c r="F25" s="14">
        <v>7.2</v>
      </c>
      <c r="G25" s="1">
        <v>2009</v>
      </c>
      <c r="I25" s="16">
        <f aca="true" t="shared" si="2" ref="I25:M32">+IF($G25&gt;=I$3,$F25,0)</f>
        <v>7.2</v>
      </c>
      <c r="J25" s="16">
        <f t="shared" si="2"/>
        <v>7.2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255</v>
      </c>
      <c r="C26" s="4" t="s">
        <v>29</v>
      </c>
      <c r="D26" s="4" t="s">
        <v>39</v>
      </c>
      <c r="E26" s="13" t="s">
        <v>53</v>
      </c>
      <c r="F26" s="14">
        <v>0.65</v>
      </c>
      <c r="G26" s="1">
        <v>2009</v>
      </c>
      <c r="I26" s="16">
        <f t="shared" si="2"/>
        <v>0.65</v>
      </c>
      <c r="J26" s="16">
        <f t="shared" si="2"/>
        <v>0.65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594</v>
      </c>
      <c r="C27" s="4" t="s">
        <v>44</v>
      </c>
      <c r="D27" s="4" t="s">
        <v>36</v>
      </c>
      <c r="E27" s="13" t="s">
        <v>53</v>
      </c>
      <c r="F27" s="14">
        <v>0.9</v>
      </c>
      <c r="G27" s="1">
        <v>2008</v>
      </c>
      <c r="I27" s="16">
        <f t="shared" si="2"/>
        <v>0.9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817</v>
      </c>
      <c r="C28" s="4" t="s">
        <v>41</v>
      </c>
      <c r="D28" s="4" t="s">
        <v>47</v>
      </c>
      <c r="E28" s="13" t="s">
        <v>53</v>
      </c>
      <c r="F28" s="14">
        <v>0.9</v>
      </c>
      <c r="G28" s="1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7" t="s">
        <v>731</v>
      </c>
      <c r="C29" s="4" t="s">
        <v>29</v>
      </c>
      <c r="D29" s="4" t="s">
        <v>51</v>
      </c>
      <c r="E29" s="13" t="s">
        <v>53</v>
      </c>
      <c r="F29" s="14">
        <v>0.9</v>
      </c>
      <c r="G29" s="1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7" t="s">
        <v>152</v>
      </c>
      <c r="C30" s="4" t="s">
        <v>41</v>
      </c>
      <c r="D30" s="4" t="s">
        <v>46</v>
      </c>
      <c r="E30" s="13" t="s">
        <v>53</v>
      </c>
      <c r="F30" s="14">
        <v>0.9</v>
      </c>
      <c r="G30" s="1">
        <v>2008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7"/>
      <c r="D31" s="4"/>
      <c r="E31" s="13"/>
      <c r="F31" s="14"/>
      <c r="G31" s="2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7"/>
      <c r="D32" s="4"/>
      <c r="E32" s="13"/>
      <c r="F32" s="16"/>
      <c r="G32" s="13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1"/>
      <c r="I34" s="17">
        <f>+SUM(I5:I32)</f>
        <v>87.20000000000003</v>
      </c>
      <c r="J34" s="17">
        <f>+SUM(J5:J32)</f>
        <v>83.60000000000001</v>
      </c>
      <c r="K34" s="17">
        <f>+SUM(K5:K32)</f>
        <v>67.5</v>
      </c>
      <c r="L34" s="17">
        <f>+SUM(L5:L32)</f>
        <v>60.300000000000004</v>
      </c>
      <c r="M34" s="17">
        <f>+SUM(M5:M32)</f>
        <v>32.75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572</v>
      </c>
      <c r="C40" s="4" t="s">
        <v>20</v>
      </c>
      <c r="D40" s="4" t="s">
        <v>61</v>
      </c>
      <c r="E40" s="13" t="s">
        <v>85</v>
      </c>
      <c r="F40" s="14">
        <v>6.55</v>
      </c>
      <c r="G40" s="2">
        <v>2012</v>
      </c>
      <c r="I40" s="16">
        <f aca="true" t="shared" si="3" ref="I40:I45">+CEILING(IF($I$38&lt;=G40,F40*0.3,0),0.05)</f>
        <v>2</v>
      </c>
      <c r="J40" s="16">
        <f aca="true" t="shared" si="4" ref="J40:J45">+CEILING(IF($J$38&lt;=G40,F40*0.3,0),0.05)</f>
        <v>2</v>
      </c>
      <c r="K40" s="16">
        <f aca="true" t="shared" si="5" ref="K40:K45">+CEILING(IF($K$38&lt;=G40,F40*0.3,0),0.05)</f>
        <v>2</v>
      </c>
      <c r="L40" s="16">
        <f aca="true" t="shared" si="6" ref="L40:L45">+CEILING(IF($L$38&lt;=G40,F40*0.3,0),0.05)</f>
        <v>2</v>
      </c>
      <c r="M40" s="16">
        <f aca="true" t="shared" si="7" ref="M40:M45">+CEILING(IF($M$38&lt;=G40,F40*0.3,0),0.05)</f>
        <v>2</v>
      </c>
    </row>
    <row r="41" spans="1:13" ht="12.75">
      <c r="A41" s="8">
        <v>2</v>
      </c>
      <c r="B41" s="21" t="s">
        <v>447</v>
      </c>
      <c r="C41" s="23" t="s">
        <v>20</v>
      </c>
      <c r="D41" s="23" t="s">
        <v>61</v>
      </c>
      <c r="E41" s="13" t="s">
        <v>85</v>
      </c>
      <c r="F41" s="25">
        <v>6.4</v>
      </c>
      <c r="G41" s="26">
        <v>2011</v>
      </c>
      <c r="I41" s="16">
        <f t="shared" si="3"/>
        <v>1.9500000000000002</v>
      </c>
      <c r="J41" s="16">
        <f t="shared" si="4"/>
        <v>1.9500000000000002</v>
      </c>
      <c r="K41" s="16">
        <f t="shared" si="5"/>
        <v>1.9500000000000002</v>
      </c>
      <c r="L41" s="16">
        <f t="shared" si="6"/>
        <v>1.9500000000000002</v>
      </c>
      <c r="M41" s="16">
        <f t="shared" si="7"/>
        <v>0</v>
      </c>
    </row>
    <row r="42" spans="1:13" ht="12.75">
      <c r="A42" s="8">
        <v>3</v>
      </c>
      <c r="B42" s="21" t="s">
        <v>453</v>
      </c>
      <c r="C42" s="4" t="s">
        <v>20</v>
      </c>
      <c r="D42" s="4" t="s">
        <v>39</v>
      </c>
      <c r="E42" s="13" t="s">
        <v>85</v>
      </c>
      <c r="F42" s="14">
        <v>4.5</v>
      </c>
      <c r="G42" s="1">
        <v>2011</v>
      </c>
      <c r="I42" s="16">
        <f t="shared" si="3"/>
        <v>1.35</v>
      </c>
      <c r="J42" s="16">
        <f t="shared" si="4"/>
        <v>1.35</v>
      </c>
      <c r="K42" s="16">
        <f t="shared" si="5"/>
        <v>1.35</v>
      </c>
      <c r="L42" s="16">
        <f t="shared" si="6"/>
        <v>1.35</v>
      </c>
      <c r="M42" s="16">
        <f t="shared" si="7"/>
        <v>0</v>
      </c>
    </row>
    <row r="43" spans="1:13" ht="12.75">
      <c r="A43" s="8">
        <v>4</v>
      </c>
      <c r="B43" s="3" t="s">
        <v>408</v>
      </c>
      <c r="C43" s="4" t="s">
        <v>29</v>
      </c>
      <c r="D43" s="4" t="s">
        <v>61</v>
      </c>
      <c r="E43" s="4" t="s">
        <v>85</v>
      </c>
      <c r="F43" s="18">
        <v>4.1</v>
      </c>
      <c r="G43" s="4">
        <v>2011</v>
      </c>
      <c r="I43" s="16">
        <f t="shared" si="3"/>
        <v>1.25</v>
      </c>
      <c r="J43" s="16">
        <f t="shared" si="4"/>
        <v>1.25</v>
      </c>
      <c r="K43" s="16">
        <f t="shared" si="5"/>
        <v>1.25</v>
      </c>
      <c r="L43" s="16">
        <f t="shared" si="6"/>
        <v>1.25</v>
      </c>
      <c r="M43" s="16">
        <f t="shared" si="7"/>
        <v>0</v>
      </c>
    </row>
    <row r="44" spans="1:13" ht="12.75">
      <c r="A44" s="8">
        <v>5</v>
      </c>
      <c r="B44" s="15" t="s">
        <v>421</v>
      </c>
      <c r="C44" s="4" t="s">
        <v>22</v>
      </c>
      <c r="D44" s="4" t="s">
        <v>27</v>
      </c>
      <c r="E44" s="13" t="s">
        <v>85</v>
      </c>
      <c r="F44" s="16">
        <v>3.3</v>
      </c>
      <c r="G44" s="13">
        <v>2011</v>
      </c>
      <c r="I44" s="16">
        <f t="shared" si="3"/>
        <v>1</v>
      </c>
      <c r="J44" s="16">
        <f t="shared" si="4"/>
        <v>1</v>
      </c>
      <c r="K44" s="16">
        <f t="shared" si="5"/>
        <v>1</v>
      </c>
      <c r="L44" s="16">
        <f t="shared" si="6"/>
        <v>1</v>
      </c>
      <c r="M44" s="16">
        <f t="shared" si="7"/>
        <v>0</v>
      </c>
    </row>
    <row r="45" spans="1:13" ht="12.75">
      <c r="A45" s="8">
        <v>6</v>
      </c>
      <c r="B45" s="3" t="s">
        <v>509</v>
      </c>
      <c r="C45" s="4" t="s">
        <v>18</v>
      </c>
      <c r="D45" s="4" t="s">
        <v>25</v>
      </c>
      <c r="E45" s="4" t="s">
        <v>85</v>
      </c>
      <c r="F45" s="9">
        <v>0.8</v>
      </c>
      <c r="G45" s="10">
        <v>2011</v>
      </c>
      <c r="I45" s="16">
        <f t="shared" si="3"/>
        <v>0.25</v>
      </c>
      <c r="J45" s="16">
        <f t="shared" si="4"/>
        <v>0.25</v>
      </c>
      <c r="K45" s="16">
        <f t="shared" si="5"/>
        <v>0.25</v>
      </c>
      <c r="L45" s="16">
        <f t="shared" si="6"/>
        <v>0.25</v>
      </c>
      <c r="M45" s="16">
        <f t="shared" si="7"/>
        <v>0</v>
      </c>
    </row>
    <row r="46" spans="1:13" ht="12.75">
      <c r="A46" s="8" t="s">
        <v>86</v>
      </c>
      <c r="B46" s="15" t="s">
        <v>729</v>
      </c>
      <c r="C46" s="22" t="s">
        <v>274</v>
      </c>
      <c r="D46" s="22" t="s">
        <v>274</v>
      </c>
      <c r="E46" s="22" t="s">
        <v>274</v>
      </c>
      <c r="F46" s="14">
        <v>4.05</v>
      </c>
      <c r="G46" s="1">
        <v>2008</v>
      </c>
      <c r="I46" s="16">
        <f>+CEILING(IF($I$38&lt;=G46,F46*0.3,0),0.05)</f>
        <v>1.25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9.05</v>
      </c>
      <c r="J48" s="12">
        <f>+SUM(J40:J47)</f>
        <v>7.800000000000001</v>
      </c>
      <c r="K48" s="12">
        <f>+SUM(K40:K47)</f>
        <v>7.800000000000001</v>
      </c>
      <c r="L48" s="12">
        <f>+SUM(L40:L47)</f>
        <v>7.800000000000001</v>
      </c>
      <c r="M48" s="12">
        <f>+SUM(M40:M47)</f>
        <v>2</v>
      </c>
    </row>
    <row r="50" spans="1:13" ht="15.75">
      <c r="A50" s="84" t="s">
        <v>55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2008</v>
      </c>
      <c r="J52" s="7">
        <f>+J$3</f>
        <v>2009</v>
      </c>
      <c r="K52" s="7">
        <f>+K$3</f>
        <v>2010</v>
      </c>
      <c r="L52" s="7">
        <f>+L$3</f>
        <v>2011</v>
      </c>
      <c r="M52" s="7">
        <f>+M$3</f>
        <v>2012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424</v>
      </c>
      <c r="C54" s="23" t="s">
        <v>20</v>
      </c>
      <c r="D54" s="23" t="s">
        <v>48</v>
      </c>
      <c r="E54" s="13">
        <v>2007</v>
      </c>
      <c r="F54" s="25">
        <v>7.2</v>
      </c>
      <c r="G54" s="26">
        <v>2011</v>
      </c>
      <c r="I54" s="16">
        <f aca="true" t="shared" si="8" ref="I54:I62">+CEILING(IF($I$52=E54,F54,IF($I$52&lt;=G54,F54*0.3,0)),0.05)</f>
        <v>2.2</v>
      </c>
      <c r="J54" s="16">
        <f aca="true" t="shared" si="9" ref="J54:J62">+CEILING(IF($J$52&lt;=G54,F54*0.3,0),0.05)</f>
        <v>2.2</v>
      </c>
      <c r="K54" s="16">
        <f aca="true" t="shared" si="10" ref="K54:K62">+CEILING(IF($K$52&lt;=G54,F54*0.3,0),0.05)</f>
        <v>2.2</v>
      </c>
      <c r="L54" s="16">
        <f aca="true" t="shared" si="11" ref="L54:L62">+CEILING(IF($L$52&lt;=G54,F54*0.3,0),0.05)</f>
        <v>2.2</v>
      </c>
      <c r="M54" s="16">
        <f aca="true" t="shared" si="12" ref="M54:M62">CEILING(IF($M$52&lt;=G54,F54*0.3,0),0.05)</f>
        <v>0</v>
      </c>
    </row>
    <row r="55" spans="1:13" ht="12.75">
      <c r="A55" s="8">
        <v>2</v>
      </c>
      <c r="B55" s="21" t="s">
        <v>338</v>
      </c>
      <c r="C55" s="23" t="s">
        <v>22</v>
      </c>
      <c r="D55" s="23" t="s">
        <v>25</v>
      </c>
      <c r="E55" s="13">
        <v>2008</v>
      </c>
      <c r="F55" s="25">
        <v>0.8</v>
      </c>
      <c r="G55" s="26">
        <v>2011</v>
      </c>
      <c r="I55" s="16">
        <f t="shared" si="8"/>
        <v>0.8</v>
      </c>
      <c r="J55" s="16">
        <f t="shared" si="9"/>
        <v>0.25</v>
      </c>
      <c r="K55" s="16">
        <f t="shared" si="10"/>
        <v>0.25</v>
      </c>
      <c r="L55" s="16">
        <f t="shared" si="11"/>
        <v>0.25</v>
      </c>
      <c r="M55" s="16">
        <f t="shared" si="12"/>
        <v>0</v>
      </c>
    </row>
    <row r="56" spans="1:13" ht="12.75">
      <c r="A56" s="8">
        <v>3</v>
      </c>
      <c r="B56" s="21" t="s">
        <v>144</v>
      </c>
      <c r="C56" s="4" t="s">
        <v>34</v>
      </c>
      <c r="D56" s="4" t="s">
        <v>46</v>
      </c>
      <c r="E56" s="13">
        <v>2008</v>
      </c>
      <c r="F56" s="14">
        <v>3.45</v>
      </c>
      <c r="G56" s="1">
        <v>2008</v>
      </c>
      <c r="I56" s="16">
        <f t="shared" si="8"/>
        <v>3.45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238</v>
      </c>
      <c r="C57" s="4" t="s">
        <v>22</v>
      </c>
      <c r="D57" s="4" t="s">
        <v>52</v>
      </c>
      <c r="E57" s="13">
        <v>2007</v>
      </c>
      <c r="F57" s="14">
        <v>0.8</v>
      </c>
      <c r="G57" s="1">
        <v>2008</v>
      </c>
      <c r="I57" s="16">
        <f t="shared" si="8"/>
        <v>0.25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7" t="s">
        <v>781</v>
      </c>
      <c r="C58" s="4" t="s">
        <v>22</v>
      </c>
      <c r="D58" s="4" t="s">
        <v>35</v>
      </c>
      <c r="E58" s="13">
        <v>2008</v>
      </c>
      <c r="F58" s="14">
        <v>0.9</v>
      </c>
      <c r="G58" s="2">
        <v>2008</v>
      </c>
      <c r="I58" s="16">
        <f t="shared" si="8"/>
        <v>0.9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/>
      <c r="C59" s="23"/>
      <c r="D59" s="23"/>
      <c r="E59" s="24"/>
      <c r="F59" s="25"/>
      <c r="G59" s="26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/>
      <c r="D60" s="4"/>
      <c r="E60" s="13"/>
      <c r="F60" s="14"/>
      <c r="G60" s="2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>+CEILING(IF($I$52=E63,F63,IF($I$52&lt;=G63,F63*0.3,0)),0.05)</f>
        <v>0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7.6000000000000005</v>
      </c>
      <c r="J65" s="17">
        <f>+SUM(J54:J64)</f>
        <v>2.45</v>
      </c>
      <c r="K65" s="17">
        <f>+SUM(K54:K64)</f>
        <v>2.45</v>
      </c>
      <c r="L65" s="17">
        <f>+SUM(L54:L64)</f>
        <v>2.45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84" t="s">
        <v>56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59</v>
      </c>
      <c r="C69" s="6"/>
      <c r="D69" s="6"/>
      <c r="E69" s="6"/>
      <c r="F69" s="6" t="s">
        <v>58</v>
      </c>
      <c r="G69" s="6" t="s">
        <v>57</v>
      </c>
      <c r="I69" s="7">
        <f>+I$3</f>
        <v>2008</v>
      </c>
      <c r="J69" s="7">
        <f>+J$3</f>
        <v>2009</v>
      </c>
      <c r="K69" s="7">
        <f>+K$3</f>
        <v>2010</v>
      </c>
      <c r="L69" s="7">
        <f>+L$3</f>
        <v>2011</v>
      </c>
      <c r="M69" s="7">
        <f>+M$3</f>
        <v>2012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82" t="s">
        <v>725</v>
      </c>
      <c r="C71" s="82"/>
      <c r="D71" s="82"/>
      <c r="E71" s="82"/>
      <c r="F71" s="18">
        <v>12.2</v>
      </c>
      <c r="G71" s="4">
        <v>2008</v>
      </c>
      <c r="I71" s="30">
        <f>F71</f>
        <v>12.2</v>
      </c>
      <c r="J71" s="30">
        <v>0</v>
      </c>
      <c r="K71" s="30">
        <v>0</v>
      </c>
      <c r="L71" s="30">
        <v>0</v>
      </c>
      <c r="M71" s="30">
        <v>0</v>
      </c>
    </row>
    <row r="72" spans="1:13" ht="12.75">
      <c r="A72" s="8">
        <v>2</v>
      </c>
      <c r="B72" s="82" t="s">
        <v>726</v>
      </c>
      <c r="C72" s="82"/>
      <c r="D72" s="82"/>
      <c r="E72" s="82"/>
      <c r="F72" s="18">
        <v>-3.6</v>
      </c>
      <c r="G72" s="4">
        <v>2009</v>
      </c>
      <c r="I72" s="30">
        <v>0</v>
      </c>
      <c r="J72" s="30">
        <f>F72</f>
        <v>-3.6</v>
      </c>
      <c r="K72" s="30">
        <v>0</v>
      </c>
      <c r="L72" s="30">
        <v>0</v>
      </c>
      <c r="M72" s="30">
        <v>0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12.2</v>
      </c>
      <c r="J74" s="12">
        <f>+SUM(J71:J73)</f>
        <v>-3.6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3">
      <selection activeCell="B28" sqref="B28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13" ht="7.5" customHeight="1">
      <c r="B4" s="5"/>
      <c r="C4" s="7"/>
      <c r="E4" s="7"/>
      <c r="F4" s="7"/>
      <c r="I4" s="18"/>
      <c r="J4" s="18"/>
      <c r="K4" s="18"/>
      <c r="L4" s="18"/>
      <c r="M4" s="18"/>
    </row>
    <row r="5" spans="1:13" ht="12.75">
      <c r="A5" s="8">
        <v>1</v>
      </c>
      <c r="B5" s="27" t="s">
        <v>523</v>
      </c>
      <c r="C5" s="4" t="s">
        <v>22</v>
      </c>
      <c r="D5" s="4" t="s">
        <v>43</v>
      </c>
      <c r="E5" s="13" t="s">
        <v>53</v>
      </c>
      <c r="F5" s="14">
        <v>15</v>
      </c>
      <c r="G5" s="1">
        <v>2012</v>
      </c>
      <c r="I5" s="16">
        <f aca="true" t="shared" si="0" ref="I5:M14">+IF($G5&gt;=I$3,$F5,0)</f>
        <v>15</v>
      </c>
      <c r="J5" s="16">
        <f t="shared" si="0"/>
        <v>15</v>
      </c>
      <c r="K5" s="16">
        <f t="shared" si="0"/>
        <v>15</v>
      </c>
      <c r="L5" s="16">
        <f t="shared" si="0"/>
        <v>15</v>
      </c>
      <c r="M5" s="16">
        <f t="shared" si="0"/>
        <v>15</v>
      </c>
    </row>
    <row r="6" spans="1:13" ht="12.75">
      <c r="A6" s="8">
        <v>2</v>
      </c>
      <c r="B6" s="15" t="s">
        <v>568</v>
      </c>
      <c r="C6" s="4" t="s">
        <v>20</v>
      </c>
      <c r="D6" s="4" t="s">
        <v>23</v>
      </c>
      <c r="E6" s="13" t="s">
        <v>53</v>
      </c>
      <c r="F6" s="14">
        <v>10.2</v>
      </c>
      <c r="G6" s="1">
        <v>2012</v>
      </c>
      <c r="I6" s="16">
        <f t="shared" si="0"/>
        <v>10.2</v>
      </c>
      <c r="J6" s="16">
        <f t="shared" si="0"/>
        <v>10.2</v>
      </c>
      <c r="K6" s="16">
        <f t="shared" si="0"/>
        <v>10.2</v>
      </c>
      <c r="L6" s="16">
        <f t="shared" si="0"/>
        <v>10.2</v>
      </c>
      <c r="M6" s="16">
        <f t="shared" si="0"/>
        <v>10.2</v>
      </c>
    </row>
    <row r="7" spans="1:13" ht="12.75">
      <c r="A7" s="8">
        <v>3</v>
      </c>
      <c r="B7" s="27" t="s">
        <v>627</v>
      </c>
      <c r="C7" s="4" t="s">
        <v>22</v>
      </c>
      <c r="D7" s="4" t="s">
        <v>24</v>
      </c>
      <c r="E7" s="13" t="s">
        <v>53</v>
      </c>
      <c r="F7" s="14">
        <v>5.3</v>
      </c>
      <c r="G7" s="1">
        <v>2012</v>
      </c>
      <c r="I7" s="16">
        <f t="shared" si="0"/>
        <v>5.3</v>
      </c>
      <c r="J7" s="16">
        <f t="shared" si="0"/>
        <v>5.3</v>
      </c>
      <c r="K7" s="16">
        <f t="shared" si="0"/>
        <v>5.3</v>
      </c>
      <c r="L7" s="16">
        <f t="shared" si="0"/>
        <v>5.3</v>
      </c>
      <c r="M7" s="16">
        <f t="shared" si="0"/>
        <v>5.3</v>
      </c>
    </row>
    <row r="8" spans="1:13" ht="12.75">
      <c r="A8" s="8">
        <v>4</v>
      </c>
      <c r="B8" s="21" t="s">
        <v>377</v>
      </c>
      <c r="C8" s="4" t="s">
        <v>34</v>
      </c>
      <c r="D8" s="4" t="s">
        <v>52</v>
      </c>
      <c r="E8" s="13" t="s">
        <v>53</v>
      </c>
      <c r="F8" s="14">
        <v>10.05</v>
      </c>
      <c r="G8" s="1">
        <v>2011</v>
      </c>
      <c r="I8" s="16">
        <f t="shared" si="0"/>
        <v>10.05</v>
      </c>
      <c r="J8" s="16">
        <f t="shared" si="0"/>
        <v>10.05</v>
      </c>
      <c r="K8" s="16">
        <f t="shared" si="0"/>
        <v>10.05</v>
      </c>
      <c r="L8" s="16">
        <f t="shared" si="0"/>
        <v>10.05</v>
      </c>
      <c r="M8" s="16">
        <f t="shared" si="0"/>
        <v>0</v>
      </c>
    </row>
    <row r="9" spans="1:13" ht="12.75">
      <c r="A9" s="8">
        <v>5</v>
      </c>
      <c r="B9" s="21" t="s">
        <v>484</v>
      </c>
      <c r="C9" s="4" t="s">
        <v>20</v>
      </c>
      <c r="D9" s="4" t="s">
        <v>35</v>
      </c>
      <c r="E9" s="13" t="s">
        <v>53</v>
      </c>
      <c r="F9" s="14">
        <v>2</v>
      </c>
      <c r="G9" s="1">
        <v>2011</v>
      </c>
      <c r="I9" s="16">
        <f t="shared" si="0"/>
        <v>2</v>
      </c>
      <c r="J9" s="16">
        <f t="shared" si="0"/>
        <v>2</v>
      </c>
      <c r="K9" s="16">
        <f t="shared" si="0"/>
        <v>2</v>
      </c>
      <c r="L9" s="16">
        <f t="shared" si="0"/>
        <v>2</v>
      </c>
      <c r="M9" s="16">
        <f t="shared" si="0"/>
        <v>0</v>
      </c>
    </row>
    <row r="10" spans="1:13" ht="12.75">
      <c r="A10" s="8">
        <v>6</v>
      </c>
      <c r="B10" s="21" t="s">
        <v>478</v>
      </c>
      <c r="C10" s="4" t="s">
        <v>20</v>
      </c>
      <c r="D10" s="4" t="s">
        <v>37</v>
      </c>
      <c r="E10" s="13" t="s">
        <v>53</v>
      </c>
      <c r="F10" s="14">
        <v>0.8</v>
      </c>
      <c r="G10" s="1">
        <v>2011</v>
      </c>
      <c r="I10" s="16">
        <f t="shared" si="0"/>
        <v>0.8</v>
      </c>
      <c r="J10" s="16">
        <f t="shared" si="0"/>
        <v>0.8</v>
      </c>
      <c r="K10" s="16">
        <f t="shared" si="0"/>
        <v>0.8</v>
      </c>
      <c r="L10" s="16">
        <f t="shared" si="0"/>
        <v>0.8</v>
      </c>
      <c r="M10" s="16">
        <f t="shared" si="0"/>
        <v>0</v>
      </c>
    </row>
    <row r="11" spans="1:13" ht="12.75">
      <c r="A11" s="8">
        <v>7</v>
      </c>
      <c r="B11" s="21" t="s">
        <v>285</v>
      </c>
      <c r="C11" s="4" t="s">
        <v>20</v>
      </c>
      <c r="D11" s="4" t="s">
        <v>36</v>
      </c>
      <c r="E11" s="13" t="s">
        <v>53</v>
      </c>
      <c r="F11" s="14">
        <v>6.55</v>
      </c>
      <c r="G11" s="1">
        <v>2010</v>
      </c>
      <c r="I11" s="16">
        <f t="shared" si="0"/>
        <v>6.55</v>
      </c>
      <c r="J11" s="16">
        <f t="shared" si="0"/>
        <v>6.55</v>
      </c>
      <c r="K11" s="16">
        <f t="shared" si="0"/>
        <v>6.55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284</v>
      </c>
      <c r="C12" s="4" t="s">
        <v>20</v>
      </c>
      <c r="D12" s="4" t="s">
        <v>60</v>
      </c>
      <c r="E12" s="13" t="s">
        <v>53</v>
      </c>
      <c r="F12" s="14">
        <v>5.1</v>
      </c>
      <c r="G12" s="1">
        <v>2010</v>
      </c>
      <c r="I12" s="16">
        <f t="shared" si="0"/>
        <v>5.1</v>
      </c>
      <c r="J12" s="16">
        <f t="shared" si="0"/>
        <v>5.1</v>
      </c>
      <c r="K12" s="16">
        <f t="shared" si="0"/>
        <v>5.1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7" t="s">
        <v>599</v>
      </c>
      <c r="C13" s="4" t="s">
        <v>22</v>
      </c>
      <c r="D13" s="4" t="s">
        <v>28</v>
      </c>
      <c r="E13" s="13" t="s">
        <v>53</v>
      </c>
      <c r="F13" s="14">
        <v>3.15</v>
      </c>
      <c r="G13" s="1">
        <v>2010</v>
      </c>
      <c r="I13" s="16">
        <f t="shared" si="0"/>
        <v>3.15</v>
      </c>
      <c r="J13" s="16">
        <f t="shared" si="0"/>
        <v>3.15</v>
      </c>
      <c r="K13" s="16">
        <f t="shared" si="0"/>
        <v>3.15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199</v>
      </c>
      <c r="C14" s="4" t="s">
        <v>22</v>
      </c>
      <c r="D14" s="4" t="s">
        <v>28</v>
      </c>
      <c r="E14" s="13" t="s">
        <v>53</v>
      </c>
      <c r="F14" s="14">
        <v>8.1</v>
      </c>
      <c r="G14" s="1">
        <v>2009</v>
      </c>
      <c r="I14" s="16">
        <f t="shared" si="0"/>
        <v>8.1</v>
      </c>
      <c r="J14" s="16">
        <f t="shared" si="0"/>
        <v>8.1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7" t="s">
        <v>559</v>
      </c>
      <c r="C15" s="4" t="s">
        <v>41</v>
      </c>
      <c r="D15" s="4" t="s">
        <v>19</v>
      </c>
      <c r="E15" s="13" t="s">
        <v>53</v>
      </c>
      <c r="F15" s="14">
        <v>5.7</v>
      </c>
      <c r="G15" s="1">
        <v>2009</v>
      </c>
      <c r="I15" s="16">
        <f aca="true" t="shared" si="1" ref="I15:M24">+IF($G15&gt;=I$3,$F15,0)</f>
        <v>5.7</v>
      </c>
      <c r="J15" s="16">
        <f t="shared" si="1"/>
        <v>5.7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420</v>
      </c>
      <c r="C16" s="4" t="s">
        <v>18</v>
      </c>
      <c r="D16" s="4" t="s">
        <v>61</v>
      </c>
      <c r="E16" s="13" t="s">
        <v>53</v>
      </c>
      <c r="F16" s="14">
        <v>5.25</v>
      </c>
      <c r="G16" s="1">
        <v>2009</v>
      </c>
      <c r="I16" s="16">
        <f t="shared" si="1"/>
        <v>5.25</v>
      </c>
      <c r="J16" s="16">
        <f t="shared" si="1"/>
        <v>5.25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15" t="s">
        <v>728</v>
      </c>
      <c r="C17" s="4" t="s">
        <v>41</v>
      </c>
      <c r="D17" s="4" t="s">
        <v>23</v>
      </c>
      <c r="E17" s="13" t="s">
        <v>53</v>
      </c>
      <c r="F17" s="14">
        <v>4.05</v>
      </c>
      <c r="G17" s="1">
        <v>2009</v>
      </c>
      <c r="I17" s="16">
        <f t="shared" si="1"/>
        <v>4.05</v>
      </c>
      <c r="J17" s="16">
        <f t="shared" si="1"/>
        <v>4.05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220</v>
      </c>
      <c r="C18" s="4" t="s">
        <v>20</v>
      </c>
      <c r="D18" s="4" t="s">
        <v>43</v>
      </c>
      <c r="E18" s="13" t="s">
        <v>53</v>
      </c>
      <c r="F18" s="14">
        <v>2</v>
      </c>
      <c r="G18" s="1">
        <v>2009</v>
      </c>
      <c r="I18" s="16">
        <f t="shared" si="1"/>
        <v>2</v>
      </c>
      <c r="J18" s="16">
        <f t="shared" si="1"/>
        <v>2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474</v>
      </c>
      <c r="C19" s="4" t="s">
        <v>29</v>
      </c>
      <c r="D19" s="4" t="s">
        <v>52</v>
      </c>
      <c r="E19" s="13" t="s">
        <v>53</v>
      </c>
      <c r="F19" s="14">
        <v>0.8</v>
      </c>
      <c r="G19" s="1">
        <v>2009</v>
      </c>
      <c r="I19" s="16">
        <f t="shared" si="1"/>
        <v>0.8</v>
      </c>
      <c r="J19" s="16">
        <f t="shared" si="1"/>
        <v>0.8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354</v>
      </c>
      <c r="C20" s="4" t="s">
        <v>41</v>
      </c>
      <c r="D20" s="4" t="s">
        <v>39</v>
      </c>
      <c r="E20" s="13" t="s">
        <v>53</v>
      </c>
      <c r="F20" s="14">
        <v>7.5</v>
      </c>
      <c r="G20" s="1">
        <v>2008</v>
      </c>
      <c r="I20" s="16">
        <f t="shared" si="1"/>
        <v>7.5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15" t="s">
        <v>116</v>
      </c>
      <c r="C21" s="4" t="s">
        <v>21</v>
      </c>
      <c r="D21" s="4" t="s">
        <v>46</v>
      </c>
      <c r="E21" s="13" t="s">
        <v>53</v>
      </c>
      <c r="F21" s="14">
        <v>4.05</v>
      </c>
      <c r="G21" s="1">
        <v>2008</v>
      </c>
      <c r="I21" s="16">
        <f t="shared" si="1"/>
        <v>4.05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7" t="s">
        <v>570</v>
      </c>
      <c r="C22" s="4" t="s">
        <v>18</v>
      </c>
      <c r="D22" s="4" t="s">
        <v>60</v>
      </c>
      <c r="E22" s="13" t="s">
        <v>53</v>
      </c>
      <c r="F22" s="14">
        <v>2.6</v>
      </c>
      <c r="G22" s="1">
        <v>2008</v>
      </c>
      <c r="I22" s="16">
        <f t="shared" si="1"/>
        <v>2.6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15" t="s">
        <v>142</v>
      </c>
      <c r="C23" s="4" t="s">
        <v>29</v>
      </c>
      <c r="D23" s="4" t="s">
        <v>46</v>
      </c>
      <c r="E23" s="13" t="s">
        <v>53</v>
      </c>
      <c r="F23" s="14">
        <v>2.1</v>
      </c>
      <c r="G23" s="1">
        <v>2008</v>
      </c>
      <c r="I23" s="16">
        <f t="shared" si="1"/>
        <v>2.1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7" t="s">
        <v>583</v>
      </c>
      <c r="C24" s="4" t="s">
        <v>44</v>
      </c>
      <c r="D24" s="4" t="s">
        <v>35</v>
      </c>
      <c r="E24" s="13" t="s">
        <v>53</v>
      </c>
      <c r="F24" s="14">
        <v>1.8</v>
      </c>
      <c r="G24" s="1">
        <v>2008</v>
      </c>
      <c r="I24" s="16">
        <f t="shared" si="1"/>
        <v>1.8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7" t="s">
        <v>736</v>
      </c>
      <c r="C25" s="4" t="s">
        <v>41</v>
      </c>
      <c r="D25" s="4" t="s">
        <v>27</v>
      </c>
      <c r="E25" s="13" t="s">
        <v>53</v>
      </c>
      <c r="F25" s="14">
        <v>0.9</v>
      </c>
      <c r="G25" s="1">
        <v>2008</v>
      </c>
      <c r="I25" s="16">
        <f aca="true" t="shared" si="2" ref="I25:M32">+IF($G25&gt;=I$3,$F25,0)</f>
        <v>0.9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714</v>
      </c>
      <c r="C26" s="4" t="s">
        <v>41</v>
      </c>
      <c r="D26" s="4" t="s">
        <v>37</v>
      </c>
      <c r="E26" s="13" t="s">
        <v>53</v>
      </c>
      <c r="F26" s="14">
        <v>0.9</v>
      </c>
      <c r="G26" s="1">
        <v>2008</v>
      </c>
      <c r="I26" s="16">
        <f t="shared" si="2"/>
        <v>0.9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830</v>
      </c>
      <c r="C27" s="4" t="s">
        <v>20</v>
      </c>
      <c r="D27" s="4" t="s">
        <v>42</v>
      </c>
      <c r="E27" s="13" t="s">
        <v>53</v>
      </c>
      <c r="F27" s="14">
        <v>0.9</v>
      </c>
      <c r="G27" s="1">
        <v>2008</v>
      </c>
      <c r="I27" s="16">
        <f t="shared" si="2"/>
        <v>0.9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/>
      <c r="D28" s="4"/>
      <c r="E28" s="13"/>
      <c r="F28" s="14"/>
      <c r="G28" s="1"/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/>
      <c r="C29" s="13"/>
      <c r="D29" s="13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2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2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104.79999999999998</v>
      </c>
      <c r="J34" s="17">
        <f>+SUM(J5:J32)</f>
        <v>84.04999999999998</v>
      </c>
      <c r="K34" s="17">
        <f>+SUM(K5:K32)</f>
        <v>58.14999999999999</v>
      </c>
      <c r="L34" s="17">
        <f>+SUM(L5:L32)</f>
        <v>43.349999999999994</v>
      </c>
      <c r="M34" s="17">
        <f>+SUM(M5:M32)</f>
        <v>30.5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2008</v>
      </c>
      <c r="J38" s="7">
        <f>+J$3</f>
        <v>2009</v>
      </c>
      <c r="K38" s="7">
        <f>+K$3</f>
        <v>2010</v>
      </c>
      <c r="L38" s="7">
        <f>+L$3</f>
        <v>2011</v>
      </c>
      <c r="M38" s="7">
        <f>+M$3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318</v>
      </c>
      <c r="C40" s="4" t="s">
        <v>18</v>
      </c>
      <c r="D40" s="4" t="s">
        <v>52</v>
      </c>
      <c r="E40" s="13" t="s">
        <v>85</v>
      </c>
      <c r="F40" s="14">
        <v>1.25</v>
      </c>
      <c r="G40" s="1">
        <v>2010</v>
      </c>
      <c r="I40" s="16">
        <f aca="true" t="shared" si="3" ref="I40:I46">+CEILING(IF($I$38&lt;=G40,F40*0.3,0),0.05)</f>
        <v>0.4</v>
      </c>
      <c r="J40" s="16">
        <f aca="true" t="shared" si="4" ref="J40:J46">+CEILING(IF($J$38&lt;=G40,F40*0.3,0),0.05)</f>
        <v>0.4</v>
      </c>
      <c r="K40" s="16">
        <f aca="true" t="shared" si="5" ref="K40:K46">+CEILING(IF($K$38&lt;=G40,F40*0.3,0),0.05)</f>
        <v>0.4</v>
      </c>
      <c r="L40" s="16">
        <f aca="true" t="shared" si="6" ref="L40:L46">+CEILING(IF($L$38&lt;=G40,F40*0.3,0),0.05)</f>
        <v>0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15" t="s">
        <v>265</v>
      </c>
      <c r="C41" s="4" t="s">
        <v>20</v>
      </c>
      <c r="D41" s="4" t="s">
        <v>35</v>
      </c>
      <c r="E41" s="13" t="s">
        <v>85</v>
      </c>
      <c r="F41" s="16">
        <v>1.25</v>
      </c>
      <c r="G41" s="13">
        <v>2009</v>
      </c>
      <c r="I41" s="16">
        <f t="shared" si="3"/>
        <v>0.4</v>
      </c>
      <c r="J41" s="16">
        <f t="shared" si="4"/>
        <v>0.4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 t="s">
        <v>167</v>
      </c>
      <c r="C42" s="4" t="s">
        <v>44</v>
      </c>
      <c r="D42" s="4" t="s">
        <v>40</v>
      </c>
      <c r="E42" s="13" t="s">
        <v>85</v>
      </c>
      <c r="F42" s="16">
        <v>0.6</v>
      </c>
      <c r="G42" s="13">
        <v>2008</v>
      </c>
      <c r="I42" s="16">
        <f t="shared" si="3"/>
        <v>0.2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21" t="s">
        <v>151</v>
      </c>
      <c r="C43" s="4" t="s">
        <v>21</v>
      </c>
      <c r="D43" s="4" t="s">
        <v>49</v>
      </c>
      <c r="E43" s="13" t="s">
        <v>85</v>
      </c>
      <c r="F43" s="14">
        <v>0.95</v>
      </c>
      <c r="G43" s="1">
        <v>2008</v>
      </c>
      <c r="I43" s="16">
        <f t="shared" si="3"/>
        <v>0.30000000000000004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86</v>
      </c>
      <c r="B46" s="15"/>
      <c r="C46" s="22"/>
      <c r="D46" s="22"/>
      <c r="E46" s="22"/>
      <c r="F46" s="14"/>
      <c r="G46" s="1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1.3</v>
      </c>
      <c r="J48" s="12">
        <f>+SUM(J40:J47)</f>
        <v>0.8</v>
      </c>
      <c r="K48" s="12">
        <f>+SUM(K40:K47)</f>
        <v>0.4</v>
      </c>
      <c r="L48" s="12">
        <f>+SUM(L40:L47)</f>
        <v>0</v>
      </c>
      <c r="M48" s="12">
        <f>+SUM(M40:M47)</f>
        <v>0</v>
      </c>
    </row>
    <row r="50" spans="1:13" ht="15.75">
      <c r="A50" s="84" t="s">
        <v>55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2008</v>
      </c>
      <c r="J52" s="7">
        <f>+J$3</f>
        <v>2009</v>
      </c>
      <c r="K52" s="7">
        <f>+K$3</f>
        <v>2010</v>
      </c>
      <c r="L52" s="7">
        <f>+L$3</f>
        <v>2011</v>
      </c>
      <c r="M52" s="7">
        <f>+M$3</f>
        <v>2012</v>
      </c>
    </row>
    <row r="53" spans="2:6" ht="7.5" customHeight="1">
      <c r="B53" s="5"/>
      <c r="C53" s="7"/>
      <c r="E53" s="7"/>
      <c r="F53" s="7"/>
    </row>
    <row r="54" spans="1:14" ht="12.75">
      <c r="A54" s="8">
        <v>1</v>
      </c>
      <c r="B54" s="21" t="s">
        <v>98</v>
      </c>
      <c r="C54" s="4" t="s">
        <v>20</v>
      </c>
      <c r="D54" s="4" t="s">
        <v>32</v>
      </c>
      <c r="E54" s="13">
        <v>2006</v>
      </c>
      <c r="F54" s="14">
        <v>9.65</v>
      </c>
      <c r="G54" s="1">
        <v>2009</v>
      </c>
      <c r="I54" s="16">
        <f aca="true" t="shared" si="8" ref="I54:I63">+CEILING(IF($I$52=E54,F54,IF($I$52&lt;=G54,F54*0.3,0)),0.05)</f>
        <v>2.9000000000000004</v>
      </c>
      <c r="J54" s="16">
        <f aca="true" t="shared" si="9" ref="J54:J63">+CEILING(IF($J$52&lt;=G54,F54*0.3,0),0.05)</f>
        <v>2.9000000000000004</v>
      </c>
      <c r="K54" s="16">
        <f aca="true" t="shared" si="10" ref="K54:K63">+CEILING(IF($K$52&lt;=G54,F54*0.3,0),0.05)</f>
        <v>0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  <c r="N54" s="18"/>
    </row>
    <row r="55" spans="1:13" ht="12.75">
      <c r="A55" s="8">
        <v>2</v>
      </c>
      <c r="B55" s="21"/>
      <c r="D55" s="4"/>
      <c r="E55" s="13"/>
      <c r="F55" s="14"/>
      <c r="G55" s="1"/>
      <c r="I55" s="16">
        <f t="shared" si="8"/>
        <v>0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/>
      <c r="D56" s="4"/>
      <c r="E56" s="13"/>
      <c r="F56" s="14"/>
      <c r="G56" s="1"/>
      <c r="I56" s="16">
        <f t="shared" si="8"/>
        <v>0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15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15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15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2.9000000000000004</v>
      </c>
      <c r="J65" s="17">
        <f>+SUM(J54:J64)</f>
        <v>2.9000000000000004</v>
      </c>
      <c r="K65" s="17">
        <f>+SUM(K54:K64)</f>
        <v>0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84" t="s">
        <v>56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59</v>
      </c>
      <c r="C69" s="6"/>
      <c r="D69" s="6"/>
      <c r="E69" s="6"/>
      <c r="F69" s="6" t="s">
        <v>58</v>
      </c>
      <c r="G69" s="6" t="s">
        <v>57</v>
      </c>
      <c r="I69" s="7">
        <f>+I$3</f>
        <v>2008</v>
      </c>
      <c r="J69" s="7">
        <f>+J$3</f>
        <v>2009</v>
      </c>
      <c r="K69" s="7">
        <f>+K$3</f>
        <v>2010</v>
      </c>
      <c r="L69" s="7">
        <f>+L$3</f>
        <v>2011</v>
      </c>
      <c r="M69" s="7">
        <f>+M$3</f>
        <v>2012</v>
      </c>
    </row>
    <row r="70" spans="1:13" ht="7.5" customHeight="1">
      <c r="A70" s="8"/>
      <c r="I70" s="12"/>
      <c r="J70" s="12"/>
      <c r="K70" s="12"/>
      <c r="L70" s="12"/>
      <c r="M70" s="12"/>
    </row>
    <row r="71" spans="1:13" ht="12.75">
      <c r="A71" s="8">
        <v>1</v>
      </c>
      <c r="B71" s="82"/>
      <c r="C71" s="82"/>
      <c r="D71" s="82"/>
      <c r="E71" s="82"/>
      <c r="F71" s="18"/>
      <c r="G71" s="4"/>
      <c r="I71" s="30">
        <f>+F71</f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12.75">
      <c r="A72" s="8">
        <v>2</v>
      </c>
      <c r="B72" s="82"/>
      <c r="C72" s="82"/>
      <c r="D72" s="82"/>
      <c r="E72" s="82"/>
      <c r="I72" s="20"/>
      <c r="J72" s="20"/>
      <c r="K72" s="20"/>
      <c r="L72" s="20"/>
      <c r="M72" s="20"/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2008</v>
      </c>
      <c r="J3" s="7">
        <v>2009</v>
      </c>
      <c r="K3" s="7">
        <v>2010</v>
      </c>
      <c r="L3" s="7">
        <v>2011</v>
      </c>
      <c r="M3" s="7">
        <v>2012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537</v>
      </c>
      <c r="C5" s="4" t="s">
        <v>18</v>
      </c>
      <c r="D5" s="4" t="s">
        <v>54</v>
      </c>
      <c r="E5" s="13" t="s">
        <v>53</v>
      </c>
      <c r="F5" s="14">
        <v>13.25</v>
      </c>
      <c r="G5" s="1">
        <v>2012</v>
      </c>
      <c r="I5" s="16">
        <f aca="true" t="shared" si="0" ref="I5:M14">+IF($G5&gt;=I$3,$F5,0)</f>
        <v>13.25</v>
      </c>
      <c r="J5" s="16">
        <f t="shared" si="0"/>
        <v>13.25</v>
      </c>
      <c r="K5" s="16">
        <f t="shared" si="0"/>
        <v>13.25</v>
      </c>
      <c r="L5" s="16">
        <f t="shared" si="0"/>
        <v>13.25</v>
      </c>
      <c r="M5" s="16">
        <f t="shared" si="0"/>
        <v>13.25</v>
      </c>
    </row>
    <row r="6" spans="1:13" ht="12.75">
      <c r="A6" s="8">
        <v>2</v>
      </c>
      <c r="B6" s="21" t="s">
        <v>561</v>
      </c>
      <c r="C6" s="4" t="s">
        <v>21</v>
      </c>
      <c r="D6" s="4" t="s">
        <v>61</v>
      </c>
      <c r="E6" s="13" t="s">
        <v>53</v>
      </c>
      <c r="F6" s="14">
        <v>6.9</v>
      </c>
      <c r="G6" s="1">
        <v>2012</v>
      </c>
      <c r="I6" s="16">
        <f t="shared" si="0"/>
        <v>6.9</v>
      </c>
      <c r="J6" s="16">
        <f t="shared" si="0"/>
        <v>6.9</v>
      </c>
      <c r="K6" s="16">
        <f t="shared" si="0"/>
        <v>6.9</v>
      </c>
      <c r="L6" s="16">
        <f t="shared" si="0"/>
        <v>6.9</v>
      </c>
      <c r="M6" s="16">
        <f t="shared" si="0"/>
        <v>6.9</v>
      </c>
    </row>
    <row r="7" spans="1:13" ht="12.75">
      <c r="A7" s="8">
        <v>3</v>
      </c>
      <c r="B7" s="21" t="s">
        <v>90</v>
      </c>
      <c r="C7" s="4" t="s">
        <v>29</v>
      </c>
      <c r="D7" s="4" t="s">
        <v>28</v>
      </c>
      <c r="E7" s="13" t="s">
        <v>53</v>
      </c>
      <c r="F7" s="14">
        <v>2.85</v>
      </c>
      <c r="G7" s="1">
        <v>2012</v>
      </c>
      <c r="I7" s="16">
        <f t="shared" si="0"/>
        <v>2.85</v>
      </c>
      <c r="J7" s="16">
        <f t="shared" si="0"/>
        <v>2.85</v>
      </c>
      <c r="K7" s="16">
        <f t="shared" si="0"/>
        <v>2.85</v>
      </c>
      <c r="L7" s="16">
        <f t="shared" si="0"/>
        <v>2.85</v>
      </c>
      <c r="M7" s="16">
        <f t="shared" si="0"/>
        <v>2.85</v>
      </c>
    </row>
    <row r="8" spans="1:13" ht="12.75">
      <c r="A8" s="8">
        <v>4</v>
      </c>
      <c r="B8" s="21" t="s">
        <v>650</v>
      </c>
      <c r="C8" s="4" t="s">
        <v>44</v>
      </c>
      <c r="D8" s="4" t="s">
        <v>32</v>
      </c>
      <c r="E8" s="13" t="s">
        <v>53</v>
      </c>
      <c r="F8" s="14">
        <v>1.05</v>
      </c>
      <c r="G8" s="1">
        <v>2012</v>
      </c>
      <c r="I8" s="16">
        <f t="shared" si="0"/>
        <v>1.05</v>
      </c>
      <c r="J8" s="16">
        <f t="shared" si="0"/>
        <v>1.05</v>
      </c>
      <c r="K8" s="16">
        <f t="shared" si="0"/>
        <v>1.05</v>
      </c>
      <c r="L8" s="16">
        <f t="shared" si="0"/>
        <v>1.05</v>
      </c>
      <c r="M8" s="16">
        <f t="shared" si="0"/>
        <v>1.05</v>
      </c>
    </row>
    <row r="9" spans="1:13" ht="12.75">
      <c r="A9" s="8">
        <v>5</v>
      </c>
      <c r="B9" s="21" t="s">
        <v>713</v>
      </c>
      <c r="C9" s="4" t="s">
        <v>34</v>
      </c>
      <c r="D9" s="4" t="s">
        <v>520</v>
      </c>
      <c r="E9" s="13" t="s">
        <v>53</v>
      </c>
      <c r="F9" s="14">
        <v>1.05</v>
      </c>
      <c r="G9" s="1">
        <v>2012</v>
      </c>
      <c r="I9" s="16">
        <f t="shared" si="0"/>
        <v>1.05</v>
      </c>
      <c r="J9" s="16">
        <f t="shared" si="0"/>
        <v>1.05</v>
      </c>
      <c r="K9" s="16">
        <f t="shared" si="0"/>
        <v>1.05</v>
      </c>
      <c r="L9" s="16">
        <f t="shared" si="0"/>
        <v>1.05</v>
      </c>
      <c r="M9" s="16">
        <f t="shared" si="0"/>
        <v>1.05</v>
      </c>
    </row>
    <row r="10" spans="1:13" ht="12.75">
      <c r="A10" s="8">
        <v>6</v>
      </c>
      <c r="B10" s="21" t="s">
        <v>538</v>
      </c>
      <c r="C10" s="4" t="s">
        <v>22</v>
      </c>
      <c r="D10" s="4" t="s">
        <v>54</v>
      </c>
      <c r="E10" s="13" t="s">
        <v>53</v>
      </c>
      <c r="F10" s="14">
        <v>12.95</v>
      </c>
      <c r="G10" s="1">
        <v>2010</v>
      </c>
      <c r="I10" s="16">
        <f t="shared" si="0"/>
        <v>12.95</v>
      </c>
      <c r="J10" s="16">
        <f t="shared" si="0"/>
        <v>12.95</v>
      </c>
      <c r="K10" s="16">
        <f t="shared" si="0"/>
        <v>12.95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201</v>
      </c>
      <c r="C11" s="4" t="s">
        <v>22</v>
      </c>
      <c r="D11" s="4" t="s">
        <v>520</v>
      </c>
      <c r="E11" s="13" t="s">
        <v>53</v>
      </c>
      <c r="F11" s="14">
        <v>1.05</v>
      </c>
      <c r="G11" s="1">
        <v>2010</v>
      </c>
      <c r="I11" s="16">
        <f t="shared" si="0"/>
        <v>1.05</v>
      </c>
      <c r="J11" s="16">
        <f t="shared" si="0"/>
        <v>1.05</v>
      </c>
      <c r="K11" s="16">
        <f t="shared" si="0"/>
        <v>1.05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560</v>
      </c>
      <c r="C12" s="4" t="s">
        <v>34</v>
      </c>
      <c r="D12" s="4" t="s">
        <v>30</v>
      </c>
      <c r="E12" s="13" t="s">
        <v>53</v>
      </c>
      <c r="F12" s="14">
        <v>3.1</v>
      </c>
      <c r="G12" s="1">
        <v>2009</v>
      </c>
      <c r="I12" s="16">
        <f t="shared" si="0"/>
        <v>3.1</v>
      </c>
      <c r="J12" s="16">
        <f t="shared" si="0"/>
        <v>3.1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652</v>
      </c>
      <c r="C13" s="4" t="s">
        <v>41</v>
      </c>
      <c r="D13" s="4" t="s">
        <v>25</v>
      </c>
      <c r="E13" s="13" t="s">
        <v>53</v>
      </c>
      <c r="F13" s="14">
        <v>1.4</v>
      </c>
      <c r="G13" s="1">
        <v>2009</v>
      </c>
      <c r="I13" s="16">
        <f t="shared" si="0"/>
        <v>1.4</v>
      </c>
      <c r="J13" s="16">
        <f t="shared" si="0"/>
        <v>1.4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104</v>
      </c>
      <c r="C14" s="4" t="s">
        <v>44</v>
      </c>
      <c r="D14" s="4" t="s">
        <v>28</v>
      </c>
      <c r="E14" s="13" t="s">
        <v>53</v>
      </c>
      <c r="F14" s="14">
        <v>1.15</v>
      </c>
      <c r="G14" s="1">
        <v>2009</v>
      </c>
      <c r="I14" s="16">
        <f t="shared" si="0"/>
        <v>1.15</v>
      </c>
      <c r="J14" s="16">
        <f t="shared" si="0"/>
        <v>1.15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375</v>
      </c>
      <c r="C15" s="4" t="s">
        <v>41</v>
      </c>
      <c r="D15" s="4" t="s">
        <v>52</v>
      </c>
      <c r="E15" s="13" t="s">
        <v>53</v>
      </c>
      <c r="F15" s="14">
        <v>12.25</v>
      </c>
      <c r="G15" s="1">
        <v>2008</v>
      </c>
      <c r="I15" s="16">
        <f aca="true" t="shared" si="1" ref="I15:M24">+IF($G15&gt;=I$3,$F15,0)</f>
        <v>12.25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376</v>
      </c>
      <c r="C16" s="4" t="s">
        <v>20</v>
      </c>
      <c r="D16" s="4" t="s">
        <v>50</v>
      </c>
      <c r="E16" s="13" t="s">
        <v>53</v>
      </c>
      <c r="F16" s="14">
        <v>11.65</v>
      </c>
      <c r="G16" s="1">
        <v>2008</v>
      </c>
      <c r="I16" s="16">
        <f t="shared" si="1"/>
        <v>11.65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361</v>
      </c>
      <c r="C17" s="4" t="s">
        <v>41</v>
      </c>
      <c r="D17" s="4" t="s">
        <v>61</v>
      </c>
      <c r="E17" s="13" t="s">
        <v>53</v>
      </c>
      <c r="F17" s="14">
        <v>4.85</v>
      </c>
      <c r="G17" s="1">
        <v>2008</v>
      </c>
      <c r="I17" s="16">
        <f t="shared" si="1"/>
        <v>4.85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15" t="s">
        <v>115</v>
      </c>
      <c r="C18" s="4" t="s">
        <v>22</v>
      </c>
      <c r="D18" s="4" t="s">
        <v>38</v>
      </c>
      <c r="E18" s="13" t="s">
        <v>53</v>
      </c>
      <c r="F18" s="16">
        <v>3.35</v>
      </c>
      <c r="G18" s="13">
        <v>2008</v>
      </c>
      <c r="I18" s="16">
        <f t="shared" si="1"/>
        <v>3.35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573</v>
      </c>
      <c r="C19" s="4" t="s">
        <v>20</v>
      </c>
      <c r="D19" s="4" t="s">
        <v>40</v>
      </c>
      <c r="E19" s="13" t="s">
        <v>53</v>
      </c>
      <c r="F19" s="14">
        <v>3.15</v>
      </c>
      <c r="G19" s="1">
        <v>2008</v>
      </c>
      <c r="I19" s="16">
        <f t="shared" si="1"/>
        <v>3.15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424</v>
      </c>
      <c r="C20" s="4" t="s">
        <v>20</v>
      </c>
      <c r="D20" s="4" t="s">
        <v>48</v>
      </c>
      <c r="E20" s="13" t="s">
        <v>53</v>
      </c>
      <c r="F20" s="14">
        <v>0.9</v>
      </c>
      <c r="G20" s="1">
        <v>2008</v>
      </c>
      <c r="I20" s="16">
        <f t="shared" si="1"/>
        <v>0.9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651</v>
      </c>
      <c r="C21" s="4" t="s">
        <v>22</v>
      </c>
      <c r="D21" s="4" t="s">
        <v>37</v>
      </c>
      <c r="E21" s="13" t="s">
        <v>53</v>
      </c>
      <c r="F21" s="14">
        <v>2.65</v>
      </c>
      <c r="G21" s="1">
        <v>2008</v>
      </c>
      <c r="I21" s="16">
        <f t="shared" si="1"/>
        <v>2.65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463</v>
      </c>
      <c r="C22" s="4" t="s">
        <v>41</v>
      </c>
      <c r="D22" s="4" t="s">
        <v>40</v>
      </c>
      <c r="E22" s="13" t="s">
        <v>53</v>
      </c>
      <c r="F22" s="14">
        <v>2.5</v>
      </c>
      <c r="G22" s="2">
        <v>2008</v>
      </c>
      <c r="I22" s="16">
        <f t="shared" si="1"/>
        <v>2.5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855</v>
      </c>
      <c r="C23" s="4" t="s">
        <v>41</v>
      </c>
      <c r="D23" s="4" t="s">
        <v>520</v>
      </c>
      <c r="E23" s="13" t="s">
        <v>53</v>
      </c>
      <c r="F23" s="14">
        <v>0.9</v>
      </c>
      <c r="G23" s="1">
        <v>2008</v>
      </c>
      <c r="I23" s="16">
        <f t="shared" si="1"/>
        <v>0.9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866</v>
      </c>
      <c r="C24" s="4" t="s">
        <v>41</v>
      </c>
      <c r="D24" s="4" t="s">
        <v>32</v>
      </c>
      <c r="E24" s="13" t="s">
        <v>53</v>
      </c>
      <c r="F24" s="14">
        <v>0.9</v>
      </c>
      <c r="G24" s="1">
        <v>2008</v>
      </c>
      <c r="I24" s="16">
        <f t="shared" si="1"/>
        <v>0.9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99</v>
      </c>
      <c r="C25" s="4" t="s">
        <v>20</v>
      </c>
      <c r="D25" s="4" t="s">
        <v>49</v>
      </c>
      <c r="E25" s="13" t="s">
        <v>53</v>
      </c>
      <c r="F25" s="14">
        <v>0.9</v>
      </c>
      <c r="G25" s="1">
        <v>2008</v>
      </c>
      <c r="I25" s="16">
        <f aca="true" t="shared" si="2" ref="I25:M32">+IF($G25&gt;=I$3,$F25,0)</f>
        <v>0.9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849</v>
      </c>
      <c r="C26" s="4" t="s">
        <v>22</v>
      </c>
      <c r="D26" s="4" t="s">
        <v>52</v>
      </c>
      <c r="E26" s="13" t="s">
        <v>53</v>
      </c>
      <c r="F26" s="14">
        <v>0.9</v>
      </c>
      <c r="G26" s="1">
        <v>2008</v>
      </c>
      <c r="I26" s="16">
        <f t="shared" si="2"/>
        <v>0.9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774</v>
      </c>
      <c r="C27" s="4" t="s">
        <v>20</v>
      </c>
      <c r="D27" s="4" t="s">
        <v>23</v>
      </c>
      <c r="E27" s="13" t="s">
        <v>53</v>
      </c>
      <c r="F27" s="14">
        <v>0.9</v>
      </c>
      <c r="G27" s="1">
        <v>2008</v>
      </c>
      <c r="I27" s="16">
        <f t="shared" si="2"/>
        <v>0.9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812</v>
      </c>
      <c r="C28" s="4" t="s">
        <v>41</v>
      </c>
      <c r="D28" s="4" t="s">
        <v>24</v>
      </c>
      <c r="E28" s="13" t="s">
        <v>53</v>
      </c>
      <c r="F28" s="14">
        <v>0.9</v>
      </c>
      <c r="G28" s="1">
        <v>2008</v>
      </c>
      <c r="I28" s="16">
        <f t="shared" si="2"/>
        <v>0.9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813</v>
      </c>
      <c r="C29" s="4" t="s">
        <v>21</v>
      </c>
      <c r="D29" s="4" t="s">
        <v>38</v>
      </c>
      <c r="E29" s="13" t="s">
        <v>53</v>
      </c>
      <c r="F29" s="14">
        <v>0.9</v>
      </c>
      <c r="G29" s="1">
        <v>2008</v>
      </c>
      <c r="I29" s="16">
        <f t="shared" si="2"/>
        <v>0.9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821</v>
      </c>
      <c r="C30" s="4" t="s">
        <v>34</v>
      </c>
      <c r="D30" s="4" t="s">
        <v>186</v>
      </c>
      <c r="E30" s="13" t="s">
        <v>53</v>
      </c>
      <c r="F30" s="14">
        <v>0.9</v>
      </c>
      <c r="G30" s="1">
        <v>2008</v>
      </c>
      <c r="I30" s="16">
        <f t="shared" si="2"/>
        <v>0.9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749</v>
      </c>
      <c r="C31" s="4" t="s">
        <v>20</v>
      </c>
      <c r="D31" s="4" t="s">
        <v>25</v>
      </c>
      <c r="E31" s="4" t="s">
        <v>53</v>
      </c>
      <c r="F31" s="9">
        <v>0.9</v>
      </c>
      <c r="G31" s="10">
        <v>2008</v>
      </c>
      <c r="I31" s="16">
        <f t="shared" si="2"/>
        <v>0.9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216</v>
      </c>
      <c r="C32" s="4" t="s">
        <v>29</v>
      </c>
      <c r="D32" s="4" t="s">
        <v>43</v>
      </c>
      <c r="E32" s="13" t="s">
        <v>53</v>
      </c>
      <c r="F32" s="14">
        <v>0.9</v>
      </c>
      <c r="G32" s="1">
        <v>2008</v>
      </c>
      <c r="I32" s="16">
        <f t="shared" si="2"/>
        <v>0.9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95.05000000000005</v>
      </c>
      <c r="J34" s="17">
        <f>+SUM(J5:J32)</f>
        <v>44.74999999999999</v>
      </c>
      <c r="K34" s="17">
        <f>+SUM(K5:K32)</f>
        <v>39.099999999999994</v>
      </c>
      <c r="L34" s="17">
        <f>+SUM(L5:L32)</f>
        <v>25.1</v>
      </c>
      <c r="M34" s="17">
        <f>+SUM(M5:M32)</f>
        <v>25.1</v>
      </c>
    </row>
    <row r="36" spans="1:13" ht="15.75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+I3</f>
        <v>2008</v>
      </c>
      <c r="J38" s="7">
        <f>+J3</f>
        <v>2009</v>
      </c>
      <c r="K38" s="7">
        <f>+K3</f>
        <v>2010</v>
      </c>
      <c r="L38" s="7">
        <f>+L3</f>
        <v>2011</v>
      </c>
      <c r="M38" s="7">
        <f>+M3</f>
        <v>2012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724</v>
      </c>
      <c r="C40" s="4" t="s">
        <v>44</v>
      </c>
      <c r="D40" s="4" t="s">
        <v>42</v>
      </c>
      <c r="E40" s="13" t="s">
        <v>85</v>
      </c>
      <c r="F40" s="14">
        <v>3.4</v>
      </c>
      <c r="G40" s="1">
        <v>2012</v>
      </c>
      <c r="I40" s="16">
        <f aca="true" t="shared" si="3" ref="I40:I45">+CEILING(IF($I$38&lt;=G40,F40*0.3,0),0.05)</f>
        <v>1.05</v>
      </c>
      <c r="J40" s="16">
        <f aca="true" t="shared" si="4" ref="J40:J45">+CEILING(IF($J$38&lt;=G40,F40*0.3,0),0.05)</f>
        <v>1.05</v>
      </c>
      <c r="K40" s="16">
        <f aca="true" t="shared" si="5" ref="K40:K45">+CEILING(IF($K$38&lt;=G40,F40*0.3,0),0.05)</f>
        <v>1.05</v>
      </c>
      <c r="L40" s="16">
        <f aca="true" t="shared" si="6" ref="L40:L45">+CEILING(IF($L$38&lt;=G40,F40*0.3,0),0.05)</f>
        <v>1.05</v>
      </c>
      <c r="M40" s="16">
        <f aca="true" t="shared" si="7" ref="M40:M45">+CEILING(IF($M$38&lt;=G40,F40*0.3,0),0.05)</f>
        <v>1.05</v>
      </c>
    </row>
    <row r="41" spans="1:13" ht="12.75">
      <c r="A41" s="8">
        <v>2</v>
      </c>
      <c r="B41" t="s">
        <v>723</v>
      </c>
      <c r="C41" s="4" t="s">
        <v>20</v>
      </c>
      <c r="D41" s="4" t="s">
        <v>31</v>
      </c>
      <c r="E41" s="33" t="s">
        <v>85</v>
      </c>
      <c r="F41" s="19">
        <v>1.4</v>
      </c>
      <c r="G41" s="33">
        <v>2012</v>
      </c>
      <c r="I41" s="16">
        <f t="shared" si="3"/>
        <v>0.45</v>
      </c>
      <c r="J41" s="16">
        <f t="shared" si="4"/>
        <v>0.45</v>
      </c>
      <c r="K41" s="16">
        <f t="shared" si="5"/>
        <v>0.45</v>
      </c>
      <c r="L41" s="16">
        <f t="shared" si="6"/>
        <v>0.45</v>
      </c>
      <c r="M41" s="16">
        <f t="shared" si="7"/>
        <v>0.45</v>
      </c>
    </row>
    <row r="42" spans="1:13" ht="12.75">
      <c r="A42" s="8">
        <v>3</v>
      </c>
      <c r="B42" s="21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21"/>
      <c r="D43" s="4"/>
      <c r="E43" s="13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31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31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32"/>
      <c r="J46" s="32"/>
      <c r="K46" s="32"/>
      <c r="L46" s="32"/>
      <c r="M46" s="32"/>
    </row>
    <row r="47" spans="1:13" ht="12.75">
      <c r="A47" s="8"/>
      <c r="I47" s="32">
        <f>+SUM(I40:I45)</f>
        <v>1.5</v>
      </c>
      <c r="J47" s="32">
        <f>+SUM(J40:J45)</f>
        <v>1.5</v>
      </c>
      <c r="K47" s="32">
        <f>+SUM(K40:K45)</f>
        <v>1.5</v>
      </c>
      <c r="L47" s="32">
        <f>+SUM(L40:L45)</f>
        <v>1.5</v>
      </c>
      <c r="M47" s="32">
        <f>+SUM(M40:M45)</f>
        <v>1.5</v>
      </c>
    </row>
    <row r="49" spans="1:13" ht="15.75">
      <c r="A49" s="84" t="s">
        <v>55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2008</v>
      </c>
      <c r="J51" s="7">
        <f>+J$3</f>
        <v>2009</v>
      </c>
      <c r="K51" s="7">
        <f>+K$3</f>
        <v>2010</v>
      </c>
      <c r="L51" s="7">
        <f>+L$3</f>
        <v>2011</v>
      </c>
      <c r="M51" s="7">
        <f>+M$3</f>
        <v>2012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99</v>
      </c>
      <c r="C53" s="4" t="s">
        <v>20</v>
      </c>
      <c r="D53" s="4" t="s">
        <v>49</v>
      </c>
      <c r="E53" s="13">
        <v>2008</v>
      </c>
      <c r="F53" s="14">
        <v>1.85</v>
      </c>
      <c r="G53" s="1">
        <v>2009</v>
      </c>
      <c r="I53" s="16">
        <f aca="true" t="shared" si="8" ref="I53:I60">+CEILING(IF($I$51=E53,F53,IF($I$51&lt;=G53,F53*0.3,0)),0.05)</f>
        <v>1.85</v>
      </c>
      <c r="J53" s="16">
        <f aca="true" t="shared" si="9" ref="J53:J60">+CEILING(IF($J$51&lt;=G53,F53*0.3,0),0.05)</f>
        <v>0.6000000000000001</v>
      </c>
      <c r="K53" s="16">
        <f aca="true" t="shared" si="10" ref="K53:K60">+CEILING(IF($K$51&lt;=G53,F53*0.3,0),0.05)</f>
        <v>0</v>
      </c>
      <c r="L53" s="16">
        <f aca="true" t="shared" si="11" ref="L53:L60">+CEILING(IF($L$51&lt;=G53,F53*0.3,0),0.05)</f>
        <v>0</v>
      </c>
      <c r="M53" s="16">
        <f aca="true" t="shared" si="12" ref="M53:M60">CEILING(IF($M$51&lt;=G53,F53*0.3,0),0.05)</f>
        <v>0</v>
      </c>
    </row>
    <row r="54" spans="1:13" ht="12.75">
      <c r="A54" s="8">
        <v>2</v>
      </c>
      <c r="B54" s="21" t="s">
        <v>351</v>
      </c>
      <c r="C54" s="4" t="s">
        <v>41</v>
      </c>
      <c r="D54" s="4" t="s">
        <v>54</v>
      </c>
      <c r="E54" s="13">
        <v>2008</v>
      </c>
      <c r="F54" s="14">
        <v>2.95</v>
      </c>
      <c r="G54" s="1">
        <v>2008</v>
      </c>
      <c r="I54" s="16">
        <f t="shared" si="8"/>
        <v>2.95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452</v>
      </c>
      <c r="C55" s="4" t="s">
        <v>20</v>
      </c>
      <c r="D55" s="4" t="s">
        <v>43</v>
      </c>
      <c r="E55" s="13">
        <v>2007</v>
      </c>
      <c r="F55" s="14">
        <v>2</v>
      </c>
      <c r="G55" s="1">
        <v>2008</v>
      </c>
      <c r="I55" s="16">
        <f t="shared" si="8"/>
        <v>0.6000000000000001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592</v>
      </c>
      <c r="C56" s="4" t="s">
        <v>20</v>
      </c>
      <c r="D56" s="4" t="s">
        <v>33</v>
      </c>
      <c r="E56" s="13">
        <v>2008</v>
      </c>
      <c r="F56" s="14">
        <v>1.2</v>
      </c>
      <c r="G56" s="1">
        <v>2008</v>
      </c>
      <c r="I56" s="16">
        <f t="shared" si="8"/>
        <v>1.2000000000000002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 t="s">
        <v>593</v>
      </c>
      <c r="C57" s="4" t="s">
        <v>18</v>
      </c>
      <c r="D57" s="4" t="s">
        <v>36</v>
      </c>
      <c r="E57" s="13">
        <v>2008</v>
      </c>
      <c r="F57" s="14">
        <v>1.1</v>
      </c>
      <c r="G57" s="1">
        <v>2008</v>
      </c>
      <c r="I57" s="16">
        <f t="shared" si="8"/>
        <v>1.1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 t="s">
        <v>431</v>
      </c>
      <c r="C58" s="4" t="s">
        <v>20</v>
      </c>
      <c r="D58" s="4" t="s">
        <v>37</v>
      </c>
      <c r="E58" s="13">
        <v>2008</v>
      </c>
      <c r="F58" s="14">
        <v>0.9</v>
      </c>
      <c r="G58" s="1">
        <v>2008</v>
      </c>
      <c r="I58" s="16">
        <f t="shared" si="8"/>
        <v>0.9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3" t="s">
        <v>834</v>
      </c>
      <c r="C59" s="4" t="s">
        <v>20</v>
      </c>
      <c r="D59" s="4" t="s">
        <v>27</v>
      </c>
      <c r="E59" s="4">
        <v>2008</v>
      </c>
      <c r="F59" s="9">
        <v>0.9</v>
      </c>
      <c r="G59" s="10">
        <v>2008</v>
      </c>
      <c r="I59" s="16">
        <f t="shared" si="8"/>
        <v>0.9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B60" s="21" t="s">
        <v>102</v>
      </c>
      <c r="C60" s="4" t="s">
        <v>20</v>
      </c>
      <c r="D60" s="4" t="s">
        <v>186</v>
      </c>
      <c r="E60" s="13">
        <v>2008</v>
      </c>
      <c r="F60" s="14">
        <v>0.9</v>
      </c>
      <c r="G60" s="1">
        <v>2008</v>
      </c>
      <c r="I60" s="16">
        <f t="shared" si="8"/>
        <v>0.9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9</v>
      </c>
      <c r="B61" s="21" t="s">
        <v>468</v>
      </c>
      <c r="C61" s="4" t="s">
        <v>44</v>
      </c>
      <c r="D61" s="4" t="s">
        <v>43</v>
      </c>
      <c r="E61" s="13">
        <v>2008</v>
      </c>
      <c r="F61" s="14">
        <v>0.9</v>
      </c>
      <c r="G61" s="1">
        <v>2008</v>
      </c>
      <c r="I61" s="16">
        <f>+CEILING(IF($I$51=E61,F61,IF($I$51&lt;=G61,F61*0.3,0)),0.05)</f>
        <v>0.9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21" t="s">
        <v>854</v>
      </c>
      <c r="C62" s="4" t="s">
        <v>20</v>
      </c>
      <c r="D62" s="4" t="s">
        <v>25</v>
      </c>
      <c r="E62" s="13">
        <v>2008</v>
      </c>
      <c r="F62" s="14">
        <v>0.9</v>
      </c>
      <c r="G62" s="1">
        <v>2008</v>
      </c>
      <c r="I62" s="16">
        <f>+CEILING(IF($I$51=E62,F62,IF($I$51&lt;=G62,F62*0.3,0)),0.05)</f>
        <v>0.9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1:13" ht="12.75">
      <c r="A63" s="8">
        <v>11</v>
      </c>
      <c r="B63" s="21" t="s">
        <v>820</v>
      </c>
      <c r="C63" s="4" t="s">
        <v>44</v>
      </c>
      <c r="D63" s="4" t="s">
        <v>37</v>
      </c>
      <c r="E63" s="13">
        <v>2008</v>
      </c>
      <c r="F63" s="14">
        <v>0.9</v>
      </c>
      <c r="G63" s="1">
        <v>2008</v>
      </c>
      <c r="I63" s="16">
        <f>+CEILING(IF($I$51=E63,F63,IF($I$51&lt;=G63,F63*0.3,0)),0.05)</f>
        <v>0.9</v>
      </c>
      <c r="J63" s="16">
        <f>+CEILING(IF($J$51&lt;=G63,F63*0.3,0),0.05)</f>
        <v>0</v>
      </c>
      <c r="K63" s="16">
        <f>+CEILING(IF($K$51&lt;=G63,F63*0.3,0),0.05)</f>
        <v>0</v>
      </c>
      <c r="L63" s="16">
        <f>+CEILING(IF($L$51&lt;=G63,F63*0.3,0),0.05)</f>
        <v>0</v>
      </c>
      <c r="M63" s="16">
        <f>CEILING(IF($M$51&lt;=G63,F63*0.3,0),0.05)</f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+SUM(I53:I64)</f>
        <v>13.100000000000003</v>
      </c>
      <c r="J65" s="17">
        <f>+SUM(J53:J64)</f>
        <v>0.6000000000000001</v>
      </c>
      <c r="K65" s="17">
        <f>+SUM(K53:K64)</f>
        <v>0</v>
      </c>
      <c r="L65" s="17">
        <f>+SUM(L53:L64)</f>
        <v>0</v>
      </c>
      <c r="M65" s="17">
        <f>+SUM(M53:M64)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84" t="s">
        <v>56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59</v>
      </c>
      <c r="C69" s="6"/>
      <c r="D69" s="6"/>
      <c r="E69" s="6"/>
      <c r="F69" s="6" t="s">
        <v>58</v>
      </c>
      <c r="G69" s="6" t="s">
        <v>57</v>
      </c>
      <c r="I69" s="7">
        <f>+I$3</f>
        <v>2008</v>
      </c>
      <c r="J69" s="7">
        <f>+J$3</f>
        <v>2009</v>
      </c>
      <c r="K69" s="7">
        <f>+K$3</f>
        <v>2010</v>
      </c>
      <c r="L69" s="7">
        <f>+L$3</f>
        <v>2011</v>
      </c>
      <c r="M69" s="7">
        <f>+M$3</f>
        <v>2012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82"/>
      <c r="C71" s="82"/>
      <c r="D71" s="82"/>
      <c r="E71" s="82"/>
      <c r="I71" s="20"/>
      <c r="J71" s="20"/>
      <c r="K71" s="20"/>
      <c r="L71" s="20"/>
      <c r="M71" s="20"/>
    </row>
    <row r="72" spans="1:13" ht="12.75">
      <c r="A72" s="8">
        <v>2</v>
      </c>
      <c r="B72" s="82"/>
      <c r="C72" s="82"/>
      <c r="D72" s="82"/>
      <c r="E72" s="82"/>
      <c r="I72" s="20"/>
      <c r="J72" s="20"/>
      <c r="K72" s="20"/>
      <c r="L72" s="20"/>
      <c r="M72" s="20"/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49:M49"/>
    <mergeCell ref="A67:M6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2005-10-15T04:32:51Z</cp:lastPrinted>
  <dcterms:created xsi:type="dcterms:W3CDTF">2002-01-02T00:23:28Z</dcterms:created>
  <dcterms:modified xsi:type="dcterms:W3CDTF">2014-11-15T23:14:59Z</dcterms:modified>
  <cp:category/>
  <cp:version/>
  <cp:contentType/>
  <cp:contentStatus/>
</cp:coreProperties>
</file>